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949D3D3A-5055-4644-8077-E8EBD7DE9D1D}" xr6:coauthVersionLast="47" xr6:coauthVersionMax="47" xr10:uidLastSave="{00000000-0000-0000-0000-000000000000}"/>
  <bookViews>
    <workbookView xWindow="-110" yWindow="-110" windowWidth="25820" windowHeight="15500" activeTab="5" xr2:uid="{00000000-000D-0000-FFFF-FFFF00000000}"/>
  </bookViews>
  <sheets>
    <sheet name="Andrey Ermakov (Russia)" sheetId="1" r:id="rId1"/>
    <sheet name="Dmitry Lysiuk (Belarus)" sheetId="5" r:id="rId2"/>
    <sheet name="Pei Haozheng (China)" sheetId="6" r:id="rId3"/>
    <sheet name="Jesus Artigas (Spain)" sheetId="7" r:id="rId4"/>
    <sheet name="TOTAL" sheetId="8" r:id="rId5"/>
    <sheet name="Country Rating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4" l="1"/>
  <c r="E8" i="4"/>
  <c r="E9" i="4"/>
  <c r="E3" i="4"/>
  <c r="E10" i="4"/>
  <c r="E5" i="4"/>
  <c r="E11" i="4"/>
  <c r="E6" i="4"/>
  <c r="E12" i="4"/>
  <c r="E7" i="4"/>
  <c r="E13" i="4"/>
  <c r="E4" i="4"/>
  <c r="P33" i="7" l="1"/>
  <c r="P8" i="7"/>
  <c r="P37" i="7"/>
  <c r="O40" i="7"/>
  <c r="O8" i="7"/>
  <c r="O29" i="7"/>
  <c r="O14" i="8" s="1"/>
  <c r="N8" i="7"/>
  <c r="N20" i="7"/>
  <c r="N16" i="7"/>
  <c r="M37" i="7"/>
  <c r="M7" i="8" s="1"/>
  <c r="M16" i="7"/>
  <c r="M8" i="7"/>
  <c r="L38" i="7"/>
  <c r="L40" i="7"/>
  <c r="L41" i="7"/>
  <c r="K11" i="7"/>
  <c r="K10" i="8" s="1"/>
  <c r="K27" i="7"/>
  <c r="K41" i="7"/>
  <c r="K27" i="8" s="1"/>
  <c r="J8" i="7"/>
  <c r="J16" i="7"/>
  <c r="J38" i="7"/>
  <c r="I20" i="7"/>
  <c r="I39" i="7"/>
  <c r="I35" i="8" s="1"/>
  <c r="I16" i="7"/>
  <c r="H40" i="7"/>
  <c r="H16" i="7"/>
  <c r="H8" i="7"/>
  <c r="H3" i="8" s="1"/>
  <c r="G19" i="7"/>
  <c r="G16" i="7"/>
  <c r="G4" i="8" s="1"/>
  <c r="G8" i="7"/>
  <c r="F16" i="7"/>
  <c r="F25" i="7"/>
  <c r="F29" i="8" s="1"/>
  <c r="F40" i="7"/>
  <c r="F5" i="8" s="1"/>
  <c r="E11" i="7"/>
  <c r="E10" i="8" s="1"/>
  <c r="E16" i="7"/>
  <c r="E25" i="7"/>
  <c r="D46" i="7"/>
  <c r="D21" i="7"/>
  <c r="D11" i="7"/>
  <c r="P33" i="6"/>
  <c r="P8" i="6"/>
  <c r="P37" i="6"/>
  <c r="O40" i="6"/>
  <c r="O5" i="8" s="1"/>
  <c r="O11" i="6"/>
  <c r="O10" i="8" s="1"/>
  <c r="O8" i="6"/>
  <c r="O3" i="8" s="1"/>
  <c r="N38" i="6"/>
  <c r="N16" i="6"/>
  <c r="N8" i="6"/>
  <c r="M57" i="6"/>
  <c r="M39" i="6"/>
  <c r="M8" i="6"/>
  <c r="L16" i="6"/>
  <c r="L4" i="8" s="1"/>
  <c r="L41" i="6"/>
  <c r="L8" i="6"/>
  <c r="K30" i="6"/>
  <c r="K57" i="6"/>
  <c r="K11" i="6"/>
  <c r="J38" i="6"/>
  <c r="J46" i="6"/>
  <c r="J25" i="6"/>
  <c r="R25" i="6" s="1"/>
  <c r="I29" i="6"/>
  <c r="I14" i="8" s="1"/>
  <c r="I11" i="6"/>
  <c r="I10" i="8" s="1"/>
  <c r="I39" i="6"/>
  <c r="R39" i="6" s="1"/>
  <c r="H39" i="6"/>
  <c r="H35" i="8" s="1"/>
  <c r="H16" i="6"/>
  <c r="H40" i="6"/>
  <c r="H5" i="8" s="1"/>
  <c r="G53" i="6"/>
  <c r="G25" i="6"/>
  <c r="G8" i="6"/>
  <c r="G3" i="8" s="1"/>
  <c r="F16" i="6"/>
  <c r="F25" i="6"/>
  <c r="F40" i="6"/>
  <c r="E40" i="6"/>
  <c r="E37" i="6"/>
  <c r="R37" i="6" s="1"/>
  <c r="E11" i="6"/>
  <c r="D25" i="6"/>
  <c r="D8" i="6"/>
  <c r="D40" i="6"/>
  <c r="D2" i="8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E63" i="1"/>
  <c r="F63" i="1"/>
  <c r="G63" i="1"/>
  <c r="H63" i="1"/>
  <c r="I63" i="1"/>
  <c r="J63" i="1"/>
  <c r="K63" i="1"/>
  <c r="L63" i="1"/>
  <c r="M63" i="1"/>
  <c r="N63" i="1"/>
  <c r="O63" i="1"/>
  <c r="P63" i="1"/>
  <c r="E64" i="1"/>
  <c r="F64" i="1"/>
  <c r="G64" i="1"/>
  <c r="H64" i="1"/>
  <c r="I64" i="1"/>
  <c r="J64" i="1"/>
  <c r="K64" i="1"/>
  <c r="L64" i="1"/>
  <c r="M64" i="1"/>
  <c r="N64" i="1"/>
  <c r="O64" i="1"/>
  <c r="P64" i="1"/>
  <c r="E65" i="1"/>
  <c r="F65" i="1"/>
  <c r="G65" i="1"/>
  <c r="H65" i="1"/>
  <c r="I65" i="1"/>
  <c r="J65" i="1"/>
  <c r="K65" i="1"/>
  <c r="L65" i="1"/>
  <c r="M65" i="1"/>
  <c r="N65" i="1"/>
  <c r="O65" i="1"/>
  <c r="P65" i="1"/>
  <c r="D65" i="1"/>
  <c r="D64" i="1"/>
  <c r="D63" i="1"/>
  <c r="E2" i="8"/>
  <c r="F2" i="8"/>
  <c r="G2" i="8"/>
  <c r="H2" i="8"/>
  <c r="I2" i="8"/>
  <c r="J2" i="8"/>
  <c r="K2" i="8"/>
  <c r="L2" i="8"/>
  <c r="M2" i="8"/>
  <c r="N2" i="8"/>
  <c r="O2" i="8"/>
  <c r="P2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D3" i="8"/>
  <c r="E3" i="8"/>
  <c r="F3" i="8"/>
  <c r="I3" i="8"/>
  <c r="J3" i="8"/>
  <c r="K3" i="8"/>
  <c r="L3" i="8"/>
  <c r="M3" i="8"/>
  <c r="N3" i="8"/>
  <c r="P3" i="8"/>
  <c r="D61" i="8"/>
  <c r="R61" i="8" s="1"/>
  <c r="E61" i="8"/>
  <c r="F61" i="8"/>
  <c r="G61" i="8"/>
  <c r="H61" i="8"/>
  <c r="I61" i="8"/>
  <c r="J61" i="8"/>
  <c r="K61" i="8"/>
  <c r="L61" i="8"/>
  <c r="M61" i="8"/>
  <c r="N61" i="8"/>
  <c r="O61" i="8"/>
  <c r="P61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D10" i="8"/>
  <c r="F10" i="8"/>
  <c r="G10" i="8"/>
  <c r="H10" i="8"/>
  <c r="J10" i="8"/>
  <c r="L10" i="8"/>
  <c r="M10" i="8"/>
  <c r="N10" i="8"/>
  <c r="P10" i="8"/>
  <c r="D60" i="8"/>
  <c r="E60" i="8"/>
  <c r="F60" i="8"/>
  <c r="G60" i="8"/>
  <c r="R60" i="8" s="1"/>
  <c r="H60" i="8"/>
  <c r="I60" i="8"/>
  <c r="J60" i="8"/>
  <c r="K60" i="8"/>
  <c r="L60" i="8"/>
  <c r="M60" i="8"/>
  <c r="N60" i="8"/>
  <c r="O60" i="8"/>
  <c r="P60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D4" i="8"/>
  <c r="E4" i="8"/>
  <c r="F4" i="8"/>
  <c r="H4" i="8"/>
  <c r="I4" i="8"/>
  <c r="J4" i="8"/>
  <c r="K4" i="8"/>
  <c r="M4" i="8"/>
  <c r="N4" i="8"/>
  <c r="O4" i="8"/>
  <c r="P4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D16" i="8"/>
  <c r="R16" i="8" s="1"/>
  <c r="E16" i="8"/>
  <c r="F16" i="8"/>
  <c r="G16" i="8"/>
  <c r="H16" i="8"/>
  <c r="I16" i="8"/>
  <c r="J16" i="8"/>
  <c r="K16" i="8"/>
  <c r="L16" i="8"/>
  <c r="M16" i="8"/>
  <c r="N16" i="8"/>
  <c r="O16" i="8"/>
  <c r="P16" i="8"/>
  <c r="D9" i="8"/>
  <c r="E9" i="8"/>
  <c r="F9" i="8"/>
  <c r="G9" i="8"/>
  <c r="H9" i="8"/>
  <c r="I9" i="8"/>
  <c r="J9" i="8"/>
  <c r="K9" i="8"/>
  <c r="L9" i="8"/>
  <c r="M9" i="8"/>
  <c r="N9" i="8"/>
  <c r="O9" i="8"/>
  <c r="P9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D17" i="8"/>
  <c r="R17" i="8" s="1"/>
  <c r="E17" i="8"/>
  <c r="F17" i="8"/>
  <c r="G17" i="8"/>
  <c r="H17" i="8"/>
  <c r="I17" i="8"/>
  <c r="J17" i="8"/>
  <c r="K17" i="8"/>
  <c r="L17" i="8"/>
  <c r="M17" i="8"/>
  <c r="N17" i="8"/>
  <c r="O17" i="8"/>
  <c r="P17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D29" i="8"/>
  <c r="E29" i="8"/>
  <c r="G29" i="8"/>
  <c r="H29" i="8"/>
  <c r="I29" i="8"/>
  <c r="K29" i="8"/>
  <c r="L29" i="8"/>
  <c r="M29" i="8"/>
  <c r="N29" i="8"/>
  <c r="O29" i="8"/>
  <c r="P29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D14" i="8"/>
  <c r="E14" i="8"/>
  <c r="F14" i="8"/>
  <c r="G14" i="8"/>
  <c r="H14" i="8"/>
  <c r="J14" i="8"/>
  <c r="K14" i="8"/>
  <c r="L14" i="8"/>
  <c r="M14" i="8"/>
  <c r="N14" i="8"/>
  <c r="P14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R33" i="8" s="1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D8" i="8"/>
  <c r="E8" i="8"/>
  <c r="F8" i="8"/>
  <c r="G8" i="8"/>
  <c r="H8" i="8"/>
  <c r="I8" i="8"/>
  <c r="J8" i="8"/>
  <c r="K8" i="8"/>
  <c r="L8" i="8"/>
  <c r="M8" i="8"/>
  <c r="N8" i="8"/>
  <c r="O8" i="8"/>
  <c r="P8" i="8"/>
  <c r="D19" i="8"/>
  <c r="R19" i="8" s="1"/>
  <c r="E19" i="8"/>
  <c r="F19" i="8"/>
  <c r="G19" i="8"/>
  <c r="H19" i="8"/>
  <c r="I19" i="8"/>
  <c r="J19" i="8"/>
  <c r="K19" i="8"/>
  <c r="L19" i="8"/>
  <c r="M19" i="8"/>
  <c r="N19" i="8"/>
  <c r="O19" i="8"/>
  <c r="P19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D7" i="8"/>
  <c r="E7" i="8"/>
  <c r="F7" i="8"/>
  <c r="G7" i="8"/>
  <c r="H7" i="8"/>
  <c r="I7" i="8"/>
  <c r="J7" i="8"/>
  <c r="K7" i="8"/>
  <c r="L7" i="8"/>
  <c r="N7" i="8"/>
  <c r="O7" i="8"/>
  <c r="P7" i="8"/>
  <c r="D6" i="8"/>
  <c r="E6" i="8"/>
  <c r="F6" i="8"/>
  <c r="G6" i="8"/>
  <c r="H6" i="8"/>
  <c r="I6" i="8"/>
  <c r="J6" i="8"/>
  <c r="K6" i="8"/>
  <c r="L6" i="8"/>
  <c r="M6" i="8"/>
  <c r="N6" i="8"/>
  <c r="O6" i="8"/>
  <c r="P6" i="8"/>
  <c r="D35" i="8"/>
  <c r="E35" i="8"/>
  <c r="F35" i="8"/>
  <c r="G35" i="8"/>
  <c r="J35" i="8"/>
  <c r="K35" i="8"/>
  <c r="L35" i="8"/>
  <c r="M35" i="8"/>
  <c r="N35" i="8"/>
  <c r="O35" i="8"/>
  <c r="P35" i="8"/>
  <c r="D5" i="8"/>
  <c r="R5" i="8" s="1"/>
  <c r="E5" i="8"/>
  <c r="G5" i="8"/>
  <c r="I5" i="8"/>
  <c r="J5" i="8"/>
  <c r="K5" i="8"/>
  <c r="L5" i="8"/>
  <c r="M5" i="8"/>
  <c r="N5" i="8"/>
  <c r="P5" i="8"/>
  <c r="D27" i="8"/>
  <c r="E27" i="8"/>
  <c r="F27" i="8"/>
  <c r="G27" i="8"/>
  <c r="H27" i="8"/>
  <c r="I27" i="8"/>
  <c r="J27" i="8"/>
  <c r="L27" i="8"/>
  <c r="M27" i="8"/>
  <c r="N27" i="8"/>
  <c r="O27" i="8"/>
  <c r="P27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D21" i="8"/>
  <c r="R21" i="8" s="1"/>
  <c r="E21" i="8"/>
  <c r="F21" i="8"/>
  <c r="G21" i="8"/>
  <c r="H21" i="8"/>
  <c r="I21" i="8"/>
  <c r="J21" i="8"/>
  <c r="K21" i="8"/>
  <c r="L21" i="8"/>
  <c r="M21" i="8"/>
  <c r="N21" i="8"/>
  <c r="O21" i="8"/>
  <c r="P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D59" i="8"/>
  <c r="E59" i="8"/>
  <c r="F59" i="8"/>
  <c r="G59" i="8"/>
  <c r="H59" i="8"/>
  <c r="I59" i="8"/>
  <c r="J59" i="8"/>
  <c r="R59" i="8" s="1"/>
  <c r="K59" i="8"/>
  <c r="L59" i="8"/>
  <c r="M59" i="8"/>
  <c r="N59" i="8"/>
  <c r="O59" i="8"/>
  <c r="P59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D26" i="8"/>
  <c r="R26" i="8" s="1"/>
  <c r="E26" i="8"/>
  <c r="F26" i="8"/>
  <c r="G26" i="8"/>
  <c r="H26" i="8"/>
  <c r="I26" i="8"/>
  <c r="J26" i="8"/>
  <c r="K26" i="8"/>
  <c r="L26" i="8"/>
  <c r="M26" i="8"/>
  <c r="N26" i="8"/>
  <c r="O26" i="8"/>
  <c r="P26" i="8"/>
  <c r="D46" i="8"/>
  <c r="E46" i="8"/>
  <c r="F46" i="8"/>
  <c r="G46" i="8"/>
  <c r="H46" i="8"/>
  <c r="I46" i="8"/>
  <c r="J46" i="8"/>
  <c r="K46" i="8"/>
  <c r="L46" i="8"/>
  <c r="M46" i="8"/>
  <c r="R46" i="8" s="1"/>
  <c r="E57" i="8"/>
  <c r="F57" i="8"/>
  <c r="G57" i="8"/>
  <c r="H57" i="8"/>
  <c r="I57" i="8"/>
  <c r="J57" i="8"/>
  <c r="K57" i="8"/>
  <c r="L57" i="8"/>
  <c r="M57" i="8"/>
  <c r="N57" i="8"/>
  <c r="O57" i="8"/>
  <c r="P57" i="8"/>
  <c r="D57" i="8"/>
  <c r="R3" i="6"/>
  <c r="R4" i="6"/>
  <c r="R5" i="6"/>
  <c r="R6" i="6"/>
  <c r="R7" i="6"/>
  <c r="R9" i="6"/>
  <c r="R10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6" i="6"/>
  <c r="R27" i="6"/>
  <c r="R28" i="6"/>
  <c r="R29" i="6"/>
  <c r="R30" i="6"/>
  <c r="R31" i="6"/>
  <c r="R32" i="6"/>
  <c r="R33" i="6"/>
  <c r="R34" i="6"/>
  <c r="R35" i="6"/>
  <c r="R36" i="6"/>
  <c r="R38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45" i="8" l="1"/>
  <c r="R18" i="8"/>
  <c r="R22" i="8"/>
  <c r="R9" i="8"/>
  <c r="R31" i="8"/>
  <c r="R13" i="8"/>
  <c r="R35" i="8"/>
  <c r="R10" i="8"/>
  <c r="R27" i="8"/>
  <c r="R48" i="8"/>
  <c r="R51" i="8"/>
  <c r="R28" i="8"/>
  <c r="R42" i="8"/>
  <c r="R54" i="8"/>
  <c r="R41" i="8"/>
  <c r="R3" i="8"/>
  <c r="R40" i="8"/>
  <c r="R34" i="8"/>
  <c r="R11" i="8"/>
  <c r="R8" i="8"/>
  <c r="R4" i="8"/>
  <c r="R55" i="8"/>
  <c r="R43" i="8"/>
  <c r="R24" i="8"/>
  <c r="R47" i="8"/>
  <c r="R38" i="8"/>
  <c r="R53" i="8"/>
  <c r="R6" i="8"/>
  <c r="R44" i="8"/>
  <c r="R15" i="8"/>
  <c r="R37" i="8"/>
  <c r="R7" i="8"/>
  <c r="R52" i="8"/>
  <c r="R36" i="8"/>
  <c r="R25" i="8"/>
  <c r="R50" i="8"/>
  <c r="R56" i="8"/>
  <c r="R57" i="8"/>
  <c r="R32" i="8"/>
  <c r="R23" i="8"/>
  <c r="R12" i="8"/>
  <c r="R20" i="8"/>
  <c r="R14" i="8"/>
  <c r="R39" i="8"/>
  <c r="R30" i="8"/>
  <c r="R49" i="8"/>
  <c r="R58" i="8"/>
  <c r="J29" i="8"/>
  <c r="R29" i="8" s="1"/>
  <c r="R11" i="6"/>
  <c r="R40" i="6"/>
  <c r="R8" i="6"/>
</calcChain>
</file>

<file path=xl/sharedStrings.xml><?xml version="1.0" encoding="utf-8"?>
<sst xmlns="http://schemas.openxmlformats.org/spreadsheetml/2006/main" count="995" uniqueCount="183">
  <si>
    <t>Country</t>
  </si>
  <si>
    <t>Name</t>
  </si>
  <si>
    <t>Login</t>
  </si>
  <si>
    <t>Task №1 - «Dragon Fruit»
by Sam Hesp</t>
  </si>
  <si>
    <t>Task №2 - «Hippocampus»
by Pei Haozheng</t>
  </si>
  <si>
    <t>Task №3 - «Shark»
by Tu Kaiming</t>
  </si>
  <si>
    <t>Task №4 - «Jelmaya»
by Kunsulu Jilkishiyeva</t>
  </si>
  <si>
    <t>Task №5 - «Spider HP»
by Andrey Ermakov</t>
  </si>
  <si>
    <t>Task №6 - «Hispa Arta»
by Andrey Ermakov</t>
  </si>
  <si>
    <t>Task №7 - «TBD»
by Hongyan Zhang</t>
  </si>
  <si>
    <t>Task №8 - «Waffles»
by Madonna Yoder</t>
  </si>
  <si>
    <t>Task №9 - «Emergent Hexagons»
by Madonna Yoder</t>
  </si>
  <si>
    <t>Task №10 - «Hat»
by Andrey Ermakov</t>
  </si>
  <si>
    <t>Task №11 - «Bowl of Hygieia»
by Andrey Ermakov</t>
  </si>
  <si>
    <t>Task №12 - «The King and the Jester»
by Dmitry Lysiuk</t>
  </si>
  <si>
    <t>Task №13 - «Hidden Images - Multiple Perspectives»
by own_design</t>
  </si>
  <si>
    <t/>
  </si>
  <si>
    <t>argentina</t>
  </si>
  <si>
    <t>Barbara Lux</t>
  </si>
  <si>
    <t>blux</t>
  </si>
  <si>
    <t>Graciela Korolik</t>
  </si>
  <si>
    <t>gracek</t>
  </si>
  <si>
    <t>australia</t>
  </si>
  <si>
    <t>Sam Hesp</t>
  </si>
  <si>
    <t>sam</t>
  </si>
  <si>
    <t>bangladesh</t>
  </si>
  <si>
    <t>Salmon</t>
  </si>
  <si>
    <t>salmon</t>
  </si>
  <si>
    <t>belgium</t>
  </si>
  <si>
    <t>Dewi Brunet</t>
  </si>
  <si>
    <t>dewi</t>
  </si>
  <si>
    <t>Naoki Terao</t>
  </si>
  <si>
    <t>naokigami</t>
  </si>
  <si>
    <t>bulgaria</t>
  </si>
  <si>
    <t>Ivana Nemtsova</t>
  </si>
  <si>
    <t>ivana_n</t>
  </si>
  <si>
    <t>Kostadin Arabadzhiev</t>
  </si>
  <si>
    <t>kagami</t>
  </si>
  <si>
    <t>Tzvete Martin</t>
  </si>
  <si>
    <t>cvete777</t>
  </si>
  <si>
    <t>canada</t>
  </si>
  <si>
    <t>Fraser</t>
  </si>
  <si>
    <t>fraser</t>
  </si>
  <si>
    <t>Shringla Surya</t>
  </si>
  <si>
    <t>sshringla</t>
  </si>
  <si>
    <t>china</t>
  </si>
  <si>
    <t>DU Xiyuan</t>
  </si>
  <si>
    <t>zhezhiing502</t>
  </si>
  <si>
    <t>Li LeTian</t>
  </si>
  <si>
    <t>zipper</t>
  </si>
  <si>
    <t>Monica Gao</t>
  </si>
  <si>
    <t>monicagao</t>
  </si>
  <si>
    <t>Sun Mingyang</t>
  </si>
  <si>
    <t>sun_mingyang</t>
  </si>
  <si>
    <t>Tan Kai</t>
  </si>
  <si>
    <t>tankai</t>
  </si>
  <si>
    <t>Wang Zixin</t>
  </si>
  <si>
    <t>friday</t>
  </si>
  <si>
    <t>Yu Li</t>
  </si>
  <si>
    <t>liyu</t>
  </si>
  <si>
    <t>Yuankai Zhang</t>
  </si>
  <si>
    <t>yuankaizhang</t>
  </si>
  <si>
    <t>Zheng Huangrui</t>
  </si>
  <si>
    <t>bochry</t>
  </si>
  <si>
    <t>kaixue</t>
  </si>
  <si>
    <t>weihancheng</t>
  </si>
  <si>
    <t>vampires</t>
  </si>
  <si>
    <t>czech_republic</t>
  </si>
  <si>
    <t>Jan Prokop</t>
  </si>
  <si>
    <t>gohu</t>
  </si>
  <si>
    <t>france</t>
  </si>
  <si>
    <t>eldawen</t>
  </si>
  <si>
    <t>Alizee Glasser</t>
  </si>
  <si>
    <t>alizeezila</t>
  </si>
  <si>
    <t>Aude MORELLE</t>
  </si>
  <si>
    <t>aude_amorigami2024</t>
  </si>
  <si>
    <t>Florian VIDEAU</t>
  </si>
  <si>
    <t>f222</t>
  </si>
  <si>
    <t>Paul JEROME FILIO</t>
  </si>
  <si>
    <t>pauljf</t>
  </si>
  <si>
    <t>Titouan Gadeyne</t>
  </si>
  <si>
    <t>tgadeyne</t>
  </si>
  <si>
    <t>paulcjdu</t>
  </si>
  <si>
    <t>zmpls</t>
  </si>
  <si>
    <t>germany</t>
  </si>
  <si>
    <t>Jens Kober</t>
  </si>
  <si>
    <t>jenskober</t>
  </si>
  <si>
    <t>Simone Ruethers</t>
  </si>
  <si>
    <t>bonefolder</t>
  </si>
  <si>
    <t>XelaPaperMagic</t>
  </si>
  <si>
    <t>xelapapermagic</t>
  </si>
  <si>
    <t>great_britain</t>
  </si>
  <si>
    <t>Origami Roy</t>
  </si>
  <si>
    <t>royster74</t>
  </si>
  <si>
    <t xml:space="preserve">Peter Buchan-Symons </t>
  </si>
  <si>
    <t>pbs_origami</t>
  </si>
  <si>
    <t>Matthew Wong</t>
  </si>
  <si>
    <t>wongchai</t>
  </si>
  <si>
    <t>israel</t>
  </si>
  <si>
    <t>Goni Kassif</t>
  </si>
  <si>
    <t>goni</t>
  </si>
  <si>
    <t>italy</t>
  </si>
  <si>
    <t>origamitrieste</t>
  </si>
  <si>
    <t>Alessandro Beber</t>
  </si>
  <si>
    <t>ale-beber</t>
  </si>
  <si>
    <t>Roberto</t>
  </si>
  <si>
    <t>icelanders</t>
  </si>
  <si>
    <t>peru</t>
  </si>
  <si>
    <t>Frank Guevara</t>
  </si>
  <si>
    <t>frank</t>
  </si>
  <si>
    <t>romania</t>
  </si>
  <si>
    <t>Simona</t>
  </si>
  <si>
    <t>anomis</t>
  </si>
  <si>
    <t>russia</t>
  </si>
  <si>
    <t>Danil</t>
  </si>
  <si>
    <t>daniil</t>
  </si>
  <si>
    <t>Ilya Zadornov</t>
  </si>
  <si>
    <t>ilya_zadornov</t>
  </si>
  <si>
    <t>Ivan Dementiev</t>
  </si>
  <si>
    <t>idementiev</t>
  </si>
  <si>
    <t>Nikita Sheptun</t>
  </si>
  <si>
    <t>nikita-sheptun</t>
  </si>
  <si>
    <t>Valentina Minayeva</t>
  </si>
  <si>
    <t>mina42</t>
  </si>
  <si>
    <t>Vladimir Chirkov</t>
  </si>
  <si>
    <t>traktorister</t>
  </si>
  <si>
    <t>Максим</t>
  </si>
  <si>
    <t>maxxx20003</t>
  </si>
  <si>
    <t xml:space="preserve">Снитко Евгений </t>
  </si>
  <si>
    <t>dzhek2</t>
  </si>
  <si>
    <t>spain</t>
  </si>
  <si>
    <t xml:space="preserve">Augusto </t>
  </si>
  <si>
    <t>g-u-s</t>
  </si>
  <si>
    <t>switzerland</t>
  </si>
  <si>
    <t>Sven Wylenmann</t>
  </si>
  <si>
    <t>sven</t>
  </si>
  <si>
    <t>tunisia</t>
  </si>
  <si>
    <t>Mondher Saada</t>
  </si>
  <si>
    <t>mondher</t>
  </si>
  <si>
    <t>turkey</t>
  </si>
  <si>
    <t>Ataman</t>
  </si>
  <si>
    <t>atabey1970</t>
  </si>
  <si>
    <t>Yusuf Turkmen</t>
  </si>
  <si>
    <t>yusufturkmen</t>
  </si>
  <si>
    <t>united_states_of_america</t>
  </si>
  <si>
    <t>Nishi</t>
  </si>
  <si>
    <t>appleplane</t>
  </si>
  <si>
    <t>Yuxuan Zhou</t>
  </si>
  <si>
    <t>austin</t>
  </si>
  <si>
    <t>dian</t>
  </si>
  <si>
    <t>dmfay</t>
  </si>
  <si>
    <t>jacob rossman</t>
  </si>
  <si>
    <t>jrossman</t>
  </si>
  <si>
    <t>Task №1 - «Dragon Fruit» by Sam Hesp</t>
  </si>
  <si>
    <t>plus 1  point judge  bonus</t>
  </si>
  <si>
    <t>F - Folding instructions - 2 max</t>
  </si>
  <si>
    <t>A - Artistry - 4 max</t>
  </si>
  <si>
    <t>T - Technique - 4 max</t>
  </si>
  <si>
    <t>R - Relevance to the topic  - 2 max</t>
  </si>
  <si>
    <t>Task 13 Components of the grade</t>
  </si>
  <si>
    <t>F</t>
  </si>
  <si>
    <t>A</t>
  </si>
  <si>
    <t>T</t>
  </si>
  <si>
    <t>R</t>
  </si>
  <si>
    <t>TOTAL</t>
  </si>
  <si>
    <t>PLACE</t>
  </si>
  <si>
    <t>COUNTRY</t>
  </si>
  <si>
    <t>GOLD</t>
  </si>
  <si>
    <t>SILVER</t>
  </si>
  <si>
    <t>BRONZE</t>
  </si>
  <si>
    <t>CHINA</t>
  </si>
  <si>
    <t>BULGARIA</t>
  </si>
  <si>
    <t>AUSTRALIA</t>
  </si>
  <si>
    <t>FRANCE</t>
  </si>
  <si>
    <t>ARGENTINA</t>
  </si>
  <si>
    <t>ITALIA</t>
  </si>
  <si>
    <t>GERMANY</t>
  </si>
  <si>
    <t>BELGIUM</t>
  </si>
  <si>
    <t>CZECH REPUBLIC</t>
  </si>
  <si>
    <t>ISRAEL</t>
  </si>
  <si>
    <t>TURKEY</t>
  </si>
  <si>
    <t>GREAT BRITAIN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</si>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</sst>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3"/>
      <color rgb="FFFFFFFF"/>
      <name val="Calibri"/>
    </font>
    <font>
      <b/>
      <sz val="10"/>
      <color rgb="FFFFFFFF"/>
      <name val="Calibri"/>
    </font>
    <font>
      <b/>
      <sz val="12"/>
      <color rgb="FF000000"/>
      <name val="Calibri"/>
    </font>
    <font>
      <sz val="11"/>
      <name val="Calibri"/>
    </font>
    <font>
      <b/>
      <sz val="11"/>
      <name val="Calibri"/>
    </font>
    <font>
      <b/>
      <sz val="14"/>
      <color rgb="FF006100"/>
      <name val="Calibri"/>
    </font>
    <font>
      <b/>
      <sz val="11"/>
      <color rgb="FF9C0006"/>
      <name val="Calibri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3"/>
      <color rgb="FF006100"/>
      <name val="Calibri"/>
      <family val="2"/>
      <charset val="204"/>
    </font>
    <font>
      <b/>
      <sz val="13"/>
      <color rgb="FF9C0006"/>
      <name val="Calibri"/>
      <family val="2"/>
      <charset val="204"/>
    </font>
    <font>
      <b/>
      <sz val="13"/>
      <color rgb="FF006100"/>
      <name val="Calibri"/>
      <family val="2"/>
      <charset val="204"/>
      <scheme val="minor"/>
    </font>
    <font>
      <b/>
      <sz val="11"/>
      <color rgb="FF9C0006"/>
      <name val="Calibri"/>
      <family val="2"/>
      <charset val="204"/>
    </font>
    <font>
      <b/>
      <sz val="14"/>
      <color rgb="FF006100"/>
      <name val="Calibri"/>
      <family val="2"/>
      <charset val="204"/>
    </font>
    <font>
      <b/>
      <sz val="11"/>
      <color rgb="FF9C0006"/>
      <name val="宋体-简"/>
      <charset val="13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3"/>
      <color rgb="FFFFFFFF"/>
      <name val="Calibri"/>
      <family val="2"/>
      <charset val="204"/>
    </font>
    <font>
      <sz val="14"/>
      <color rgb="FF000000"/>
      <name val="Arial"/>
      <family val="2"/>
      <charset val="204"/>
    </font>
    <font>
      <sz val="13"/>
      <color rgb="FF000000"/>
      <name val="Arial"/>
      <family val="2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indexed="8"/>
      <name val="Arial"/>
      <family val="2"/>
    </font>
    <font>
      <sz val="18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5D80B8"/>
      </patternFill>
    </fill>
    <fill>
      <patternFill patternType="solid">
        <fgColor rgb="FF64B164"/>
      </patternFill>
    </fill>
    <fill>
      <patternFill patternType="solid">
        <fgColor rgb="FFA2CCA2"/>
      </patternFill>
    </fill>
    <fill>
      <patternFill patternType="solid">
        <fgColor rgb="FFE6F2FF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83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6F2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2CCA2"/>
        <bgColor indexed="64"/>
      </patternFill>
    </fill>
    <fill>
      <patternFill patternType="solid">
        <fgColor rgb="FF64B164"/>
        <bgColor indexed="64"/>
      </patternFill>
    </fill>
    <fill>
      <patternFill patternType="solid">
        <fgColor rgb="FF5D80B8"/>
        <bgColor indexed="64"/>
      </patternFill>
    </fill>
    <fill>
      <patternFill patternType="solid">
        <fgColor theme="5" tint="0.39997558519241921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rgb="FFFFFF00"/>
        <bgColor indexed="49"/>
      </patternFill>
    </fill>
    <fill>
      <patternFill patternType="solid">
        <fgColor theme="4" tint="0.39997558519241921"/>
        <bgColor indexed="49"/>
      </patternFill>
    </fill>
    <fill>
      <patternFill patternType="solid">
        <fgColor theme="5" tint="0.39997558519241921"/>
        <bgColor indexed="49"/>
      </patternFill>
    </fill>
    <fill>
      <patternFill patternType="solid">
        <fgColor rgb="FFFFFFFF"/>
        <bgColor indexed="49"/>
      </patternFill>
    </fill>
    <fill>
      <patternFill patternType="solid">
        <fgColor theme="9" tint="0.59999389629810485"/>
        <bgColor rgb="FFFFE598"/>
      </patternFill>
    </fill>
    <fill>
      <patternFill patternType="solid">
        <fgColor rgb="FFFFFF99"/>
        <bgColor rgb="FFE2EFD9"/>
      </patternFill>
    </fill>
    <fill>
      <patternFill patternType="solid">
        <fgColor theme="4" tint="0.59999389629810485"/>
        <bgColor rgb="FFE2EFD9"/>
      </patternFill>
    </fill>
    <fill>
      <patternFill patternType="solid">
        <fgColor theme="5" tint="0.59999389629810485"/>
        <bgColor rgb="FFE2EFD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9" fillId="8" borderId="0" applyNumberFormat="0" applyBorder="0" applyAlignment="0" applyProtection="0"/>
    <xf numFmtId="0" fontId="1" fillId="0" borderId="0"/>
    <xf numFmtId="0" fontId="30" fillId="0" borderId="0"/>
  </cellStyleXfs>
  <cellXfs count="241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0" fillId="0" borderId="0" xfId="0"/>
    <xf numFmtId="16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15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0" fillId="0" borderId="0" xfId="0" applyFont="1"/>
    <xf numFmtId="0" fontId="14" fillId="16" borderId="0" xfId="0" applyFont="1" applyFill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164" fontId="15" fillId="8" borderId="9" xfId="0" applyNumberFormat="1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164" fontId="15" fillId="8" borderId="12" xfId="0" applyNumberFormat="1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164" fontId="15" fillId="13" borderId="9" xfId="0" applyNumberFormat="1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164" fontId="15" fillId="13" borderId="12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164" fontId="15" fillId="14" borderId="12" xfId="0" applyNumberFormat="1" applyFont="1" applyFill="1" applyBorder="1" applyAlignment="1">
      <alignment horizontal="center" vertical="center"/>
    </xf>
    <xf numFmtId="0" fontId="17" fillId="8" borderId="12" xfId="1" applyFont="1" applyBorder="1" applyAlignment="1">
      <alignment horizontal="center" vertical="center"/>
    </xf>
    <xf numFmtId="0" fontId="15" fillId="17" borderId="12" xfId="0" applyFont="1" applyFill="1" applyBorder="1" applyAlignment="1">
      <alignment horizontal="center" vertical="center"/>
    </xf>
    <xf numFmtId="164" fontId="15" fillId="10" borderId="12" xfId="0" applyNumberFormat="1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164" fontId="15" fillId="14" borderId="9" xfId="0" applyNumberFormat="1" applyFont="1" applyFill="1" applyBorder="1" applyAlignment="1">
      <alignment horizontal="center" vertical="center"/>
    </xf>
    <xf numFmtId="0" fontId="17" fillId="8" borderId="9" xfId="1" applyFont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/>
    </xf>
    <xf numFmtId="164" fontId="15" fillId="8" borderId="14" xfId="0" applyNumberFormat="1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" fillId="0" borderId="0" xfId="2"/>
    <xf numFmtId="0" fontId="18" fillId="18" borderId="15" xfId="2" applyFont="1" applyFill="1" applyBorder="1" applyAlignment="1">
      <alignment horizontal="center" vertical="center"/>
    </xf>
    <xf numFmtId="0" fontId="19" fillId="19" borderId="14" xfId="2" applyFont="1" applyFill="1" applyBorder="1" applyAlignment="1">
      <alignment horizontal="center" vertical="center"/>
    </xf>
    <xf numFmtId="0" fontId="18" fillId="18" borderId="14" xfId="2" applyFont="1" applyFill="1" applyBorder="1" applyAlignment="1">
      <alignment horizontal="center" vertical="center"/>
    </xf>
    <xf numFmtId="0" fontId="20" fillId="18" borderId="14" xfId="2" applyFont="1" applyFill="1" applyBorder="1" applyAlignment="1">
      <alignment horizontal="center" vertical="center"/>
    </xf>
    <xf numFmtId="0" fontId="21" fillId="20" borderId="4" xfId="2" applyFont="1" applyFill="1" applyBorder="1" applyAlignment="1">
      <alignment horizontal="center" vertical="center"/>
    </xf>
    <xf numFmtId="0" fontId="22" fillId="21" borderId="4" xfId="2" applyFont="1" applyFill="1" applyBorder="1" applyAlignment="1">
      <alignment horizontal="center" vertical="center"/>
    </xf>
    <xf numFmtId="0" fontId="21" fillId="22" borderId="4" xfId="2" applyFont="1" applyFill="1" applyBorder="1" applyAlignment="1">
      <alignment horizontal="center" vertical="center"/>
    </xf>
    <xf numFmtId="0" fontId="18" fillId="18" borderId="13" xfId="2" applyFont="1" applyFill="1" applyBorder="1" applyAlignment="1">
      <alignment horizontal="center" vertical="center"/>
    </xf>
    <xf numFmtId="0" fontId="19" fillId="19" borderId="12" xfId="2" applyFont="1" applyFill="1" applyBorder="1" applyAlignment="1">
      <alignment horizontal="center" vertical="center"/>
    </xf>
    <xf numFmtId="0" fontId="18" fillId="18" borderId="12" xfId="2" applyFont="1" applyFill="1" applyBorder="1" applyAlignment="1">
      <alignment horizontal="center" vertical="center"/>
    </xf>
    <xf numFmtId="0" fontId="21" fillId="20" borderId="11" xfId="2" applyFont="1" applyFill="1" applyBorder="1" applyAlignment="1">
      <alignment horizontal="center" vertical="center"/>
    </xf>
    <xf numFmtId="0" fontId="22" fillId="21" borderId="11" xfId="2" applyFont="1" applyFill="1" applyBorder="1" applyAlignment="1">
      <alignment horizontal="center" vertical="center"/>
    </xf>
    <xf numFmtId="0" fontId="21" fillId="22" borderId="11" xfId="2" applyFont="1" applyFill="1" applyBorder="1" applyAlignment="1">
      <alignment horizontal="center" vertical="center"/>
    </xf>
    <xf numFmtId="0" fontId="19" fillId="19" borderId="13" xfId="2" applyFont="1" applyFill="1" applyBorder="1" applyAlignment="1">
      <alignment horizontal="center" vertical="center"/>
    </xf>
    <xf numFmtId="0" fontId="19" fillId="19" borderId="10" xfId="2" applyFont="1" applyFill="1" applyBorder="1" applyAlignment="1">
      <alignment horizontal="center" vertical="center"/>
    </xf>
    <xf numFmtId="0" fontId="18" fillId="18" borderId="9" xfId="2" applyFont="1" applyFill="1" applyBorder="1" applyAlignment="1">
      <alignment horizontal="center" vertical="center"/>
    </xf>
    <xf numFmtId="0" fontId="19" fillId="23" borderId="9" xfId="2" applyFont="1" applyFill="1" applyBorder="1" applyAlignment="1">
      <alignment horizontal="center" vertical="center"/>
    </xf>
    <xf numFmtId="0" fontId="19" fillId="19" borderId="9" xfId="2" applyFont="1" applyFill="1" applyBorder="1" applyAlignment="1">
      <alignment horizontal="center" vertical="center"/>
    </xf>
    <xf numFmtId="0" fontId="19" fillId="24" borderId="9" xfId="2" applyFont="1" applyFill="1" applyBorder="1" applyAlignment="1">
      <alignment horizontal="center" vertical="center"/>
    </xf>
    <xf numFmtId="0" fontId="21" fillId="20" borderId="8" xfId="2" applyFont="1" applyFill="1" applyBorder="1" applyAlignment="1">
      <alignment horizontal="center" vertical="center"/>
    </xf>
    <xf numFmtId="0" fontId="22" fillId="21" borderId="8" xfId="2" applyFont="1" applyFill="1" applyBorder="1" applyAlignment="1">
      <alignment horizontal="center" vertical="center"/>
    </xf>
    <xf numFmtId="0" fontId="21" fillId="22" borderId="8" xfId="2" applyFont="1" applyFill="1" applyBorder="1" applyAlignment="1">
      <alignment horizontal="center" vertical="center"/>
    </xf>
    <xf numFmtId="0" fontId="20" fillId="18" borderId="12" xfId="2" applyFont="1" applyFill="1" applyBorder="1" applyAlignment="1">
      <alignment horizontal="center" vertical="center"/>
    </xf>
    <xf numFmtId="0" fontId="18" fillId="18" borderId="10" xfId="2" applyFont="1" applyFill="1" applyBorder="1" applyAlignment="1">
      <alignment horizontal="center" vertical="center"/>
    </xf>
    <xf numFmtId="0" fontId="19" fillId="25" borderId="9" xfId="2" applyFont="1" applyFill="1" applyBorder="1" applyAlignment="1">
      <alignment horizontal="center" vertical="center"/>
    </xf>
    <xf numFmtId="0" fontId="19" fillId="23" borderId="12" xfId="2" applyFont="1" applyFill="1" applyBorder="1" applyAlignment="1">
      <alignment horizontal="center" vertical="center"/>
    </xf>
    <xf numFmtId="0" fontId="19" fillId="25" borderId="12" xfId="2" applyFont="1" applyFill="1" applyBorder="1" applyAlignment="1">
      <alignment horizontal="center" vertical="center"/>
    </xf>
    <xf numFmtId="0" fontId="19" fillId="10" borderId="12" xfId="2" applyFont="1" applyFill="1" applyBorder="1" applyAlignment="1">
      <alignment horizontal="center" vertical="center"/>
    </xf>
    <xf numFmtId="0" fontId="19" fillId="10" borderId="9" xfId="2" applyFont="1" applyFill="1" applyBorder="1" applyAlignment="1">
      <alignment horizontal="center" vertical="center"/>
    </xf>
    <xf numFmtId="0" fontId="1" fillId="23" borderId="0" xfId="2" applyFill="1"/>
    <xf numFmtId="0" fontId="19" fillId="10" borderId="10" xfId="2" applyFont="1" applyFill="1" applyBorder="1" applyAlignment="1">
      <alignment horizontal="center" vertical="center"/>
    </xf>
    <xf numFmtId="0" fontId="19" fillId="25" borderId="13" xfId="2" applyFont="1" applyFill="1" applyBorder="1" applyAlignment="1">
      <alignment horizontal="center" vertical="center"/>
    </xf>
    <xf numFmtId="0" fontId="1" fillId="25" borderId="0" xfId="2" applyFill="1"/>
    <xf numFmtId="0" fontId="1" fillId="10" borderId="0" xfId="2" applyFill="1"/>
    <xf numFmtId="0" fontId="19" fillId="23" borderId="10" xfId="2" applyFont="1" applyFill="1" applyBorder="1" applyAlignment="1">
      <alignment horizontal="center" vertical="center"/>
    </xf>
    <xf numFmtId="0" fontId="18" fillId="18" borderId="7" xfId="2" applyFont="1" applyFill="1" applyBorder="1" applyAlignment="1">
      <alignment horizontal="center" vertical="center"/>
    </xf>
    <xf numFmtId="0" fontId="18" fillId="18" borderId="6" xfId="2" applyFont="1" applyFill="1" applyBorder="1" applyAlignment="1">
      <alignment horizontal="center" vertical="center"/>
    </xf>
    <xf numFmtId="0" fontId="19" fillId="19" borderId="6" xfId="2" applyFont="1" applyFill="1" applyBorder="1" applyAlignment="1">
      <alignment horizontal="center" vertical="center"/>
    </xf>
    <xf numFmtId="0" fontId="21" fillId="20" borderId="5" xfId="2" applyFont="1" applyFill="1" applyBorder="1" applyAlignment="1">
      <alignment horizontal="center" vertical="center"/>
    </xf>
    <xf numFmtId="0" fontId="22" fillId="21" borderId="5" xfId="2" applyFont="1" applyFill="1" applyBorder="1" applyAlignment="1">
      <alignment horizontal="center" vertical="center"/>
    </xf>
    <xf numFmtId="0" fontId="21" fillId="22" borderId="5" xfId="2" applyFont="1" applyFill="1" applyBorder="1" applyAlignment="1">
      <alignment horizontal="center" vertical="center"/>
    </xf>
    <xf numFmtId="0" fontId="23" fillId="26" borderId="4" xfId="2" applyFont="1" applyFill="1" applyBorder="1" applyAlignment="1">
      <alignment horizontal="center" vertical="center"/>
    </xf>
    <xf numFmtId="0" fontId="24" fillId="27" borderId="2" xfId="2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164" fontId="26" fillId="29" borderId="16" xfId="0" applyNumberFormat="1" applyFont="1" applyFill="1" applyBorder="1" applyAlignment="1">
      <alignment horizontal="center" vertical="center" wrapText="1"/>
    </xf>
    <xf numFmtId="164" fontId="27" fillId="30" borderId="16" xfId="0" applyNumberFormat="1" applyFont="1" applyFill="1" applyBorder="1" applyAlignment="1">
      <alignment horizontal="center" vertical="center" wrapText="1"/>
    </xf>
    <xf numFmtId="164" fontId="27" fillId="29" borderId="16" xfId="0" applyNumberFormat="1" applyFont="1" applyFill="1" applyBorder="1" applyAlignment="1">
      <alignment horizontal="center" vertical="center" wrapText="1"/>
    </xf>
    <xf numFmtId="164" fontId="27" fillId="31" borderId="16" xfId="0" applyNumberFormat="1" applyFont="1" applyFill="1" applyBorder="1" applyAlignment="1">
      <alignment horizontal="center" vertical="center" wrapText="1"/>
    </xf>
    <xf numFmtId="164" fontId="26" fillId="30" borderId="16" xfId="0" applyNumberFormat="1" applyFont="1" applyFill="1" applyBorder="1" applyAlignment="1">
      <alignment horizontal="center" vertical="center" wrapText="1"/>
    </xf>
    <xf numFmtId="164" fontId="26" fillId="31" borderId="16" xfId="0" applyNumberFormat="1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8" fillId="10" borderId="12" xfId="0" applyFont="1" applyFill="1" applyBorder="1" applyAlignment="1">
      <alignment horizontal="center" vertical="center"/>
    </xf>
    <xf numFmtId="0" fontId="28" fillId="11" borderId="12" xfId="0" applyFont="1" applyFill="1" applyBorder="1" applyAlignment="1">
      <alignment horizontal="center" vertical="center"/>
    </xf>
    <xf numFmtId="0" fontId="28" fillId="12" borderId="12" xfId="0" applyFont="1" applyFill="1" applyBorder="1" applyAlignment="1">
      <alignment horizontal="center" vertical="center"/>
    </xf>
    <xf numFmtId="0" fontId="0" fillId="32" borderId="19" xfId="0" applyFill="1" applyBorder="1" applyAlignment="1">
      <alignment horizontal="center" vertical="center"/>
    </xf>
    <xf numFmtId="0" fontId="0" fillId="32" borderId="20" xfId="0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2" fillId="6" borderId="30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/>
    </xf>
    <xf numFmtId="0" fontId="7" fillId="12" borderId="31" xfId="0" applyFont="1" applyFill="1" applyBorder="1" applyAlignment="1">
      <alignment horizontal="center" vertical="center"/>
    </xf>
    <xf numFmtId="0" fontId="7" fillId="11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2" borderId="25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7" fillId="12" borderId="21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7" fillId="12" borderId="22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29" fillId="10" borderId="28" xfId="0" applyFont="1" applyFill="1" applyBorder="1" applyAlignment="1">
      <alignment horizontal="center" vertical="center"/>
    </xf>
    <xf numFmtId="0" fontId="29" fillId="10" borderId="27" xfId="0" applyFont="1" applyFill="1" applyBorder="1" applyAlignment="1">
      <alignment horizontal="center" vertical="center"/>
    </xf>
    <xf numFmtId="0" fontId="28" fillId="11" borderId="19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 vertical="center"/>
    </xf>
    <xf numFmtId="0" fontId="28" fillId="12" borderId="19" xfId="0" applyFont="1" applyFill="1" applyBorder="1" applyAlignment="1">
      <alignment horizontal="center" vertical="center"/>
    </xf>
    <xf numFmtId="0" fontId="28" fillId="12" borderId="25" xfId="0" applyFont="1" applyFill="1" applyBorder="1" applyAlignment="1">
      <alignment horizontal="center" vertical="center"/>
    </xf>
    <xf numFmtId="0" fontId="0" fillId="35" borderId="2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25" fillId="28" borderId="1" xfId="2" applyFont="1" applyFill="1" applyBorder="1" applyAlignment="1">
      <alignment horizontal="center" vertical="center" wrapText="1"/>
    </xf>
    <xf numFmtId="0" fontId="1" fillId="0" borderId="3" xfId="2" applyBorder="1"/>
    <xf numFmtId="0" fontId="25" fillId="2" borderId="1" xfId="0" applyFont="1" applyFill="1" applyBorder="1" applyAlignment="1">
      <alignment horizontal="center" vertical="center" wrapText="1"/>
    </xf>
    <xf numFmtId="0" fontId="10" fillId="33" borderId="17" xfId="0" applyFont="1" applyFill="1" applyBorder="1" applyAlignment="1">
      <alignment horizontal="center" vertical="center"/>
    </xf>
    <xf numFmtId="0" fontId="10" fillId="33" borderId="18" xfId="0" applyFont="1" applyFill="1" applyBorder="1" applyAlignment="1">
      <alignment horizontal="center" vertical="center"/>
    </xf>
    <xf numFmtId="0" fontId="10" fillId="34" borderId="17" xfId="0" applyFont="1" applyFill="1" applyBorder="1" applyAlignment="1">
      <alignment horizontal="center" vertical="center"/>
    </xf>
    <xf numFmtId="0" fontId="10" fillId="34" borderId="18" xfId="0" applyFont="1" applyFill="1" applyBorder="1" applyAlignment="1">
      <alignment horizontal="center" vertical="center"/>
    </xf>
    <xf numFmtId="0" fontId="31" fillId="36" borderId="33" xfId="3" applyFont="1" applyFill="1" applyBorder="1" applyAlignment="1">
      <alignment horizontal="center" vertical="center" wrapText="1"/>
    </xf>
    <xf numFmtId="0" fontId="31" fillId="37" borderId="34" xfId="3" applyFont="1" applyFill="1" applyBorder="1" applyAlignment="1">
      <alignment horizontal="center" vertical="center" wrapText="1"/>
    </xf>
    <xf numFmtId="0" fontId="31" fillId="38" borderId="34" xfId="3" applyFont="1" applyFill="1" applyBorder="1" applyAlignment="1">
      <alignment horizontal="center" vertical="center" wrapText="1"/>
    </xf>
    <xf numFmtId="0" fontId="31" fillId="39" borderId="34" xfId="3" applyFont="1" applyFill="1" applyBorder="1" applyAlignment="1">
      <alignment horizontal="center" vertical="center" wrapText="1"/>
    </xf>
    <xf numFmtId="0" fontId="31" fillId="40" borderId="34" xfId="3" applyFont="1" applyFill="1" applyBorder="1" applyAlignment="1">
      <alignment horizontal="center" vertical="center" wrapText="1"/>
    </xf>
    <xf numFmtId="0" fontId="26" fillId="41" borderId="35" xfId="0" applyFont="1" applyFill="1" applyBorder="1" applyAlignment="1">
      <alignment horizontal="center" vertical="center" wrapText="1"/>
    </xf>
    <xf numFmtId="0" fontId="26" fillId="42" borderId="35" xfId="0" applyFont="1" applyFill="1" applyBorder="1" applyAlignment="1">
      <alignment horizontal="center" vertical="center" wrapText="1"/>
    </xf>
    <xf numFmtId="0" fontId="26" fillId="43" borderId="35" xfId="0" applyFont="1" applyFill="1" applyBorder="1" applyAlignment="1">
      <alignment horizontal="center" vertical="center" wrapText="1"/>
    </xf>
    <xf numFmtId="0" fontId="26" fillId="44" borderId="35" xfId="0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41" borderId="17" xfId="0" applyFont="1" applyFill="1" applyBorder="1" applyAlignment="1">
      <alignment horizontal="center" vertical="center" wrapText="1"/>
    </xf>
    <xf numFmtId="0" fontId="26" fillId="42" borderId="17" xfId="0" applyFont="1" applyFill="1" applyBorder="1" applyAlignment="1">
      <alignment horizontal="center" vertical="center" wrapText="1"/>
    </xf>
    <xf numFmtId="0" fontId="26" fillId="43" borderId="17" xfId="0" applyFont="1" applyFill="1" applyBorder="1" applyAlignment="1">
      <alignment horizontal="center" vertical="center" wrapText="1"/>
    </xf>
    <xf numFmtId="0" fontId="26" fillId="44" borderId="17" xfId="0" applyFont="1" applyFill="1" applyBorder="1" applyAlignment="1">
      <alignment horizontal="center" vertical="center" wrapText="1"/>
    </xf>
    <xf numFmtId="0" fontId="32" fillId="45" borderId="16" xfId="0" applyFont="1" applyFill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/>
    </xf>
    <xf numFmtId="0" fontId="29" fillId="11" borderId="19" xfId="0" applyFont="1" applyFill="1" applyBorder="1" applyAlignment="1">
      <alignment horizontal="center" vertical="center"/>
    </xf>
    <xf numFmtId="0" fontId="28" fillId="46" borderId="19" xfId="0" applyFont="1" applyFill="1" applyBorder="1" applyAlignment="1">
      <alignment horizontal="center" vertical="center"/>
    </xf>
    <xf numFmtId="0" fontId="28" fillId="46" borderId="37" xfId="0" applyFont="1" applyFill="1" applyBorder="1" applyAlignment="1">
      <alignment horizontal="center" vertical="center"/>
    </xf>
    <xf numFmtId="0" fontId="28" fillId="46" borderId="28" xfId="0" applyFont="1" applyFill="1" applyBorder="1" applyAlignment="1">
      <alignment horizontal="center" vertical="center"/>
    </xf>
    <xf numFmtId="0" fontId="28" fillId="46" borderId="36" xfId="0" applyFont="1" applyFill="1" applyBorder="1" applyAlignment="1">
      <alignment horizontal="center" vertical="center"/>
    </xf>
    <xf numFmtId="0" fontId="28" fillId="46" borderId="18" xfId="0" applyFont="1" applyFill="1" applyBorder="1" applyAlignment="1">
      <alignment horizontal="center" vertical="center"/>
    </xf>
  </cellXfs>
  <cellStyles count="4">
    <cellStyle name="Excel Built-in Normal" xfId="3" xr:uid="{98011BA6-4CB6-47C7-B9BD-9786F3C612DC}"/>
    <cellStyle name="Обычный" xfId="0" builtinId="0"/>
    <cellStyle name="Обычный 2" xfId="2" xr:uid="{48136165-BF7D-477A-9660-2906DFC58531}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zoomScale="80" zoomScaleNormal="80" workbookViewId="0">
      <pane xSplit="3" ySplit="2" topLeftCell="K3" activePane="bottomRight" state="frozen"/>
      <selection pane="topRight"/>
      <selection pane="bottomLeft"/>
      <selection pane="bottomRight" activeCell="L8" sqref="L8"/>
    </sheetView>
  </sheetViews>
  <sheetFormatPr defaultRowHeight="14.5"/>
  <cols>
    <col min="1" max="1" width="25" customWidth="1"/>
    <col min="2" max="2" width="30" customWidth="1"/>
    <col min="3" max="3" width="20" customWidth="1"/>
    <col min="4" max="16" width="35" customWidth="1"/>
  </cols>
  <sheetData>
    <row r="1" spans="1:16" ht="42" customHeight="1">
      <c r="A1" s="210" t="s">
        <v>0</v>
      </c>
      <c r="B1" s="210" t="s">
        <v>1</v>
      </c>
      <c r="C1" s="21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25" customHeight="1">
      <c r="A2" s="211"/>
      <c r="B2" s="211"/>
      <c r="C2" s="211"/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12</v>
      </c>
      <c r="J2" s="2">
        <v>7</v>
      </c>
      <c r="K2" s="2">
        <v>7</v>
      </c>
      <c r="L2" s="2">
        <v>7</v>
      </c>
      <c r="M2" s="2">
        <v>10</v>
      </c>
      <c r="N2" s="2">
        <v>10</v>
      </c>
      <c r="O2" s="2">
        <v>7</v>
      </c>
      <c r="P2" s="2">
        <v>12</v>
      </c>
    </row>
    <row r="3" spans="1:16" ht="30" customHeight="1">
      <c r="A3" s="3" t="s">
        <v>17</v>
      </c>
      <c r="B3" s="4" t="s">
        <v>18</v>
      </c>
      <c r="C3" s="5" t="s">
        <v>19</v>
      </c>
      <c r="D3" s="29">
        <v>3.9</v>
      </c>
      <c r="E3" s="148">
        <v>0</v>
      </c>
      <c r="F3" s="6">
        <v>4.5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8">
        <v>0</v>
      </c>
    </row>
    <row r="4" spans="1:16" ht="30" customHeight="1">
      <c r="A4" s="9" t="s">
        <v>17</v>
      </c>
      <c r="B4" s="10" t="s">
        <v>20</v>
      </c>
      <c r="C4" s="11" t="s">
        <v>21</v>
      </c>
      <c r="D4" s="12">
        <v>2</v>
      </c>
      <c r="E4" s="13">
        <v>0</v>
      </c>
      <c r="F4" s="12">
        <v>4.5</v>
      </c>
      <c r="G4" s="12">
        <v>2</v>
      </c>
      <c r="H4" s="13">
        <v>0</v>
      </c>
      <c r="I4" s="13">
        <v>0</v>
      </c>
      <c r="J4" s="13">
        <v>0</v>
      </c>
      <c r="K4" s="12">
        <v>5</v>
      </c>
      <c r="L4" s="12">
        <v>5</v>
      </c>
      <c r="M4" s="13">
        <v>0</v>
      </c>
      <c r="N4" s="13">
        <v>0</v>
      </c>
      <c r="O4" s="12">
        <v>3</v>
      </c>
      <c r="P4" s="14">
        <v>9</v>
      </c>
    </row>
    <row r="5" spans="1:16" ht="30" customHeight="1">
      <c r="A5" s="9" t="s">
        <v>22</v>
      </c>
      <c r="B5" s="10" t="s">
        <v>23</v>
      </c>
      <c r="C5" s="11" t="s">
        <v>24</v>
      </c>
      <c r="D5" s="30">
        <v>3.6</v>
      </c>
      <c r="E5" s="13">
        <v>0</v>
      </c>
      <c r="F5" s="12">
        <v>4.5</v>
      </c>
      <c r="G5" s="13">
        <v>0</v>
      </c>
      <c r="H5" s="12">
        <v>6</v>
      </c>
      <c r="I5" s="12">
        <v>9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2">
        <v>7</v>
      </c>
      <c r="P5" s="15">
        <v>0</v>
      </c>
    </row>
    <row r="6" spans="1:16" ht="30" customHeight="1">
      <c r="A6" s="9" t="s">
        <v>25</v>
      </c>
      <c r="B6" s="10" t="s">
        <v>26</v>
      </c>
      <c r="C6" s="11" t="s">
        <v>27</v>
      </c>
      <c r="D6" s="12">
        <v>3</v>
      </c>
      <c r="E6" s="12">
        <v>3.5</v>
      </c>
      <c r="F6" s="12">
        <v>4.5</v>
      </c>
      <c r="G6" s="12">
        <v>4</v>
      </c>
      <c r="H6" s="12">
        <v>6</v>
      </c>
      <c r="I6" s="13">
        <v>0</v>
      </c>
      <c r="J6" s="12">
        <v>7</v>
      </c>
      <c r="K6" s="13">
        <v>0</v>
      </c>
      <c r="L6" s="13">
        <v>0</v>
      </c>
      <c r="M6" s="12">
        <v>9</v>
      </c>
      <c r="N6" s="13">
        <v>0</v>
      </c>
      <c r="O6" s="12">
        <v>7</v>
      </c>
      <c r="P6" s="15">
        <v>0</v>
      </c>
    </row>
    <row r="7" spans="1:16" ht="30" customHeight="1">
      <c r="A7" s="16" t="s">
        <v>28</v>
      </c>
      <c r="B7" s="17" t="s">
        <v>29</v>
      </c>
      <c r="C7" s="18" t="s">
        <v>30</v>
      </c>
      <c r="D7" s="19">
        <v>2.7</v>
      </c>
      <c r="E7" s="19">
        <v>3</v>
      </c>
      <c r="F7" s="31">
        <v>6</v>
      </c>
      <c r="G7" s="19">
        <v>4</v>
      </c>
      <c r="H7" s="19">
        <v>6</v>
      </c>
      <c r="I7" s="20">
        <v>0</v>
      </c>
      <c r="J7" s="19">
        <v>6.5</v>
      </c>
      <c r="K7" s="19">
        <v>7</v>
      </c>
      <c r="L7" s="20">
        <v>0</v>
      </c>
      <c r="M7" s="19">
        <v>10</v>
      </c>
      <c r="N7" s="20">
        <v>0</v>
      </c>
      <c r="O7" s="19">
        <v>6</v>
      </c>
      <c r="P7" s="21">
        <v>0</v>
      </c>
    </row>
    <row r="8" spans="1:16" ht="30" customHeight="1">
      <c r="A8" s="9" t="s">
        <v>28</v>
      </c>
      <c r="B8" s="10" t="s">
        <v>31</v>
      </c>
      <c r="C8" s="11" t="s">
        <v>32</v>
      </c>
      <c r="D8" s="12">
        <v>3</v>
      </c>
      <c r="E8" s="33">
        <v>5.2</v>
      </c>
      <c r="F8" s="12">
        <v>4.5</v>
      </c>
      <c r="G8" s="33">
        <v>7.8</v>
      </c>
      <c r="H8" s="35">
        <v>7.7</v>
      </c>
      <c r="I8" s="12">
        <v>12</v>
      </c>
      <c r="J8" s="30">
        <v>8.4</v>
      </c>
      <c r="K8" s="12">
        <v>7</v>
      </c>
      <c r="L8" s="12">
        <v>5.5</v>
      </c>
      <c r="M8" s="12">
        <v>10</v>
      </c>
      <c r="N8" s="35">
        <v>11</v>
      </c>
      <c r="O8" s="30">
        <v>8.4</v>
      </c>
      <c r="P8" s="36">
        <v>15.6</v>
      </c>
    </row>
    <row r="9" spans="1:16" ht="30" customHeight="1">
      <c r="A9" s="16" t="s">
        <v>33</v>
      </c>
      <c r="B9" s="17" t="s">
        <v>34</v>
      </c>
      <c r="C9" s="18" t="s">
        <v>35</v>
      </c>
      <c r="D9" s="19">
        <v>2.2999999999999998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1">
        <v>0</v>
      </c>
    </row>
    <row r="10" spans="1:16" ht="30" customHeight="1">
      <c r="A10" s="16" t="s">
        <v>33</v>
      </c>
      <c r="B10" s="17" t="s">
        <v>36</v>
      </c>
      <c r="C10" s="18" t="s">
        <v>37</v>
      </c>
      <c r="D10" s="19">
        <v>2.5</v>
      </c>
      <c r="E10" s="19">
        <v>2.5</v>
      </c>
      <c r="F10" s="19">
        <v>4</v>
      </c>
      <c r="G10" s="19">
        <v>4.5</v>
      </c>
      <c r="H10" s="19">
        <v>6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9">
        <v>5</v>
      </c>
      <c r="O10" s="20">
        <v>0</v>
      </c>
      <c r="P10" s="21">
        <v>0</v>
      </c>
    </row>
    <row r="11" spans="1:16" ht="30" customHeight="1">
      <c r="A11" s="9" t="s">
        <v>33</v>
      </c>
      <c r="B11" s="10" t="s">
        <v>38</v>
      </c>
      <c r="C11" s="11" t="s">
        <v>39</v>
      </c>
      <c r="D11" s="12">
        <v>3</v>
      </c>
      <c r="E11" s="12">
        <v>3.5</v>
      </c>
      <c r="F11" s="12">
        <v>5</v>
      </c>
      <c r="G11" s="12">
        <v>5</v>
      </c>
      <c r="H11" s="12">
        <v>5.5</v>
      </c>
      <c r="I11" s="12">
        <v>9</v>
      </c>
      <c r="J11" s="35">
        <v>7.7</v>
      </c>
      <c r="K11" s="35">
        <v>7.7</v>
      </c>
      <c r="L11" s="33">
        <v>9.1</v>
      </c>
      <c r="M11" s="12">
        <v>10</v>
      </c>
      <c r="N11" s="13">
        <v>0</v>
      </c>
      <c r="O11" s="12">
        <v>7</v>
      </c>
      <c r="P11" s="14">
        <v>10</v>
      </c>
    </row>
    <row r="12" spans="1:16" ht="30" customHeight="1">
      <c r="A12" s="16" t="s">
        <v>40</v>
      </c>
      <c r="B12" s="17" t="s">
        <v>41</v>
      </c>
      <c r="C12" s="18" t="s">
        <v>42</v>
      </c>
      <c r="D12" s="19">
        <v>3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1">
        <v>0</v>
      </c>
    </row>
    <row r="13" spans="1:16" ht="30" customHeight="1">
      <c r="A13" s="9" t="s">
        <v>40</v>
      </c>
      <c r="B13" s="10" t="s">
        <v>43</v>
      </c>
      <c r="C13" s="11" t="s">
        <v>44</v>
      </c>
      <c r="D13" s="13">
        <v>0</v>
      </c>
      <c r="E13" s="13">
        <v>0</v>
      </c>
      <c r="F13" s="13">
        <v>0</v>
      </c>
      <c r="G13" s="13">
        <v>0</v>
      </c>
      <c r="H13" s="12">
        <v>3.5</v>
      </c>
      <c r="I13" s="13">
        <v>0</v>
      </c>
      <c r="J13" s="13">
        <v>0</v>
      </c>
      <c r="K13" s="12">
        <v>6</v>
      </c>
      <c r="L13" s="13">
        <v>0</v>
      </c>
      <c r="M13" s="13">
        <v>0</v>
      </c>
      <c r="N13" s="13">
        <v>0</v>
      </c>
      <c r="O13" s="13">
        <v>0</v>
      </c>
      <c r="P13" s="15">
        <v>0</v>
      </c>
    </row>
    <row r="14" spans="1:16" ht="30" customHeight="1">
      <c r="A14" s="16" t="s">
        <v>45</v>
      </c>
      <c r="B14" s="17" t="s">
        <v>46</v>
      </c>
      <c r="C14" s="18" t="s">
        <v>47</v>
      </c>
      <c r="D14" s="19">
        <v>2.5</v>
      </c>
      <c r="E14" s="19">
        <v>2.5</v>
      </c>
      <c r="F14" s="19">
        <v>4</v>
      </c>
      <c r="G14" s="19">
        <v>4</v>
      </c>
      <c r="H14" s="19">
        <v>4</v>
      </c>
      <c r="I14" s="20">
        <v>0</v>
      </c>
      <c r="J14" s="19">
        <v>3</v>
      </c>
      <c r="K14" s="20">
        <v>0</v>
      </c>
      <c r="L14" s="20">
        <v>0</v>
      </c>
      <c r="M14" s="20">
        <v>0</v>
      </c>
      <c r="N14" s="19">
        <v>4</v>
      </c>
      <c r="O14" s="19">
        <v>5.5</v>
      </c>
      <c r="P14" s="22">
        <v>11</v>
      </c>
    </row>
    <row r="15" spans="1:16" ht="30" customHeight="1">
      <c r="A15" s="16" t="s">
        <v>45</v>
      </c>
      <c r="B15" s="17" t="s">
        <v>48</v>
      </c>
      <c r="C15" s="18" t="s">
        <v>49</v>
      </c>
      <c r="D15" s="19">
        <v>2</v>
      </c>
      <c r="E15" s="19">
        <v>3</v>
      </c>
      <c r="F15" s="19">
        <v>4</v>
      </c>
      <c r="G15" s="19">
        <v>3.5</v>
      </c>
      <c r="H15" s="20">
        <v>0</v>
      </c>
      <c r="I15" s="20">
        <v>0</v>
      </c>
      <c r="J15" s="20">
        <v>0</v>
      </c>
      <c r="K15" s="19">
        <v>6.5</v>
      </c>
      <c r="L15" s="19">
        <v>3</v>
      </c>
      <c r="M15" s="20">
        <v>0</v>
      </c>
      <c r="N15" s="20">
        <v>0</v>
      </c>
      <c r="O15" s="19">
        <v>3</v>
      </c>
      <c r="P15" s="22">
        <v>3</v>
      </c>
    </row>
    <row r="16" spans="1:16" ht="30" customHeight="1">
      <c r="A16" s="16" t="s">
        <v>45</v>
      </c>
      <c r="B16" s="17" t="s">
        <v>50</v>
      </c>
      <c r="C16" s="18" t="s">
        <v>51</v>
      </c>
      <c r="D16" s="32">
        <v>3.3</v>
      </c>
      <c r="E16" s="31">
        <v>4.8</v>
      </c>
      <c r="F16" s="32">
        <v>5.5</v>
      </c>
      <c r="G16" s="32">
        <v>6.6</v>
      </c>
      <c r="H16" s="34">
        <v>9.1</v>
      </c>
      <c r="I16" s="34">
        <v>15.6</v>
      </c>
      <c r="J16" s="19">
        <v>7</v>
      </c>
      <c r="K16" s="19">
        <v>6.5</v>
      </c>
      <c r="L16" s="19">
        <v>7</v>
      </c>
      <c r="M16" s="32">
        <v>11</v>
      </c>
      <c r="N16" s="34">
        <v>13</v>
      </c>
      <c r="O16" s="19">
        <v>7</v>
      </c>
      <c r="P16" s="22">
        <v>12</v>
      </c>
    </row>
    <row r="17" spans="1:16" ht="30" customHeight="1">
      <c r="A17" s="16" t="s">
        <v>45</v>
      </c>
      <c r="B17" s="17" t="s">
        <v>52</v>
      </c>
      <c r="C17" s="18" t="s">
        <v>53</v>
      </c>
      <c r="D17" s="19">
        <v>2.5</v>
      </c>
      <c r="E17" s="19">
        <v>3.5</v>
      </c>
      <c r="F17" s="19">
        <v>4</v>
      </c>
      <c r="G17" s="19">
        <v>5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1">
        <v>0</v>
      </c>
    </row>
    <row r="18" spans="1:16" ht="30" customHeight="1">
      <c r="A18" s="16" t="s">
        <v>45</v>
      </c>
      <c r="B18" s="17" t="s">
        <v>54</v>
      </c>
      <c r="C18" s="18" t="s">
        <v>55</v>
      </c>
      <c r="D18" s="19">
        <v>3</v>
      </c>
      <c r="E18" s="19">
        <v>3.5</v>
      </c>
      <c r="F18" s="19">
        <v>5</v>
      </c>
      <c r="G18" s="19">
        <v>5.5</v>
      </c>
      <c r="H18" s="19">
        <v>6</v>
      </c>
      <c r="I18" s="32">
        <v>13.2</v>
      </c>
      <c r="J18" s="19">
        <v>7</v>
      </c>
      <c r="K18" s="19">
        <v>7</v>
      </c>
      <c r="L18" s="19">
        <v>7</v>
      </c>
      <c r="M18" s="20">
        <v>0</v>
      </c>
      <c r="N18" s="20">
        <v>0</v>
      </c>
      <c r="O18" s="19">
        <v>7</v>
      </c>
      <c r="P18" s="21">
        <v>0</v>
      </c>
    </row>
    <row r="19" spans="1:16" ht="30" customHeight="1">
      <c r="A19" s="16" t="s">
        <v>45</v>
      </c>
      <c r="B19" s="17" t="s">
        <v>56</v>
      </c>
      <c r="C19" s="18" t="s">
        <v>57</v>
      </c>
      <c r="D19" s="19">
        <v>3</v>
      </c>
      <c r="E19" s="19">
        <v>3.5</v>
      </c>
      <c r="F19" s="19">
        <v>4.5</v>
      </c>
      <c r="G19" s="31">
        <v>7.2</v>
      </c>
      <c r="H19" s="19">
        <v>6</v>
      </c>
      <c r="I19" s="19">
        <v>8</v>
      </c>
      <c r="J19" s="19">
        <v>6</v>
      </c>
      <c r="K19" s="19">
        <v>6</v>
      </c>
      <c r="L19" s="19">
        <v>7</v>
      </c>
      <c r="M19" s="19">
        <v>10</v>
      </c>
      <c r="N19" s="19">
        <v>4</v>
      </c>
      <c r="O19" s="19">
        <v>6</v>
      </c>
      <c r="P19" s="22">
        <v>10</v>
      </c>
    </row>
    <row r="20" spans="1:16" ht="30" customHeight="1">
      <c r="A20" s="16" t="s">
        <v>45</v>
      </c>
      <c r="B20" s="17" t="s">
        <v>58</v>
      </c>
      <c r="C20" s="18" t="s">
        <v>59</v>
      </c>
      <c r="D20" s="20">
        <v>0</v>
      </c>
      <c r="E20" s="19">
        <v>3</v>
      </c>
      <c r="F20" s="19">
        <v>4</v>
      </c>
      <c r="G20" s="20">
        <v>0</v>
      </c>
      <c r="H20" s="19">
        <v>6</v>
      </c>
      <c r="I20" s="19">
        <v>12</v>
      </c>
      <c r="J20" s="19">
        <v>6</v>
      </c>
      <c r="K20" s="19">
        <v>6</v>
      </c>
      <c r="L20" s="19">
        <v>6.5</v>
      </c>
      <c r="M20" s="19">
        <v>8</v>
      </c>
      <c r="N20" s="19">
        <v>8</v>
      </c>
      <c r="O20" s="19">
        <v>6</v>
      </c>
      <c r="P20" s="21">
        <v>0</v>
      </c>
    </row>
    <row r="21" spans="1:16" ht="30" customHeight="1">
      <c r="A21" s="16" t="s">
        <v>45</v>
      </c>
      <c r="B21" s="17" t="s">
        <v>60</v>
      </c>
      <c r="C21" s="18" t="s">
        <v>61</v>
      </c>
      <c r="D21" s="19">
        <v>3</v>
      </c>
      <c r="E21" s="19">
        <v>2</v>
      </c>
      <c r="F21" s="19">
        <v>5</v>
      </c>
      <c r="G21" s="20">
        <v>0</v>
      </c>
      <c r="H21" s="19">
        <v>5.5</v>
      </c>
      <c r="I21" s="20">
        <v>0</v>
      </c>
      <c r="J21" s="19">
        <v>0.7</v>
      </c>
      <c r="K21" s="19">
        <v>7</v>
      </c>
      <c r="L21" s="19">
        <v>1</v>
      </c>
      <c r="M21" s="20">
        <v>0</v>
      </c>
      <c r="N21" s="20">
        <v>0</v>
      </c>
      <c r="O21" s="19">
        <v>3.5</v>
      </c>
      <c r="P21" s="22">
        <v>3</v>
      </c>
    </row>
    <row r="22" spans="1:16" ht="30" customHeight="1">
      <c r="A22" s="16" t="s">
        <v>45</v>
      </c>
      <c r="B22" s="17" t="s">
        <v>62</v>
      </c>
      <c r="C22" s="18" t="s">
        <v>63</v>
      </c>
      <c r="D22" s="19">
        <v>2</v>
      </c>
      <c r="E22" s="19">
        <v>3</v>
      </c>
      <c r="F22" s="19">
        <v>4</v>
      </c>
      <c r="G22" s="19">
        <v>3.5</v>
      </c>
      <c r="H22" s="19">
        <v>5</v>
      </c>
      <c r="I22" s="20">
        <v>0</v>
      </c>
      <c r="J22" s="19">
        <v>5</v>
      </c>
      <c r="K22" s="19">
        <v>5.5</v>
      </c>
      <c r="L22" s="20">
        <v>0</v>
      </c>
      <c r="M22" s="20">
        <v>0</v>
      </c>
      <c r="N22" s="20">
        <v>0</v>
      </c>
      <c r="O22" s="19">
        <v>3</v>
      </c>
      <c r="P22" s="21">
        <v>0</v>
      </c>
    </row>
    <row r="23" spans="1:16" ht="30" customHeight="1">
      <c r="A23" s="16" t="s">
        <v>45</v>
      </c>
      <c r="B23" s="17" t="s">
        <v>64</v>
      </c>
      <c r="C23" s="18" t="s">
        <v>64</v>
      </c>
      <c r="D23" s="19">
        <v>2.7</v>
      </c>
      <c r="E23" s="19">
        <v>3.5</v>
      </c>
      <c r="F23" s="19">
        <v>4.5</v>
      </c>
      <c r="G23" s="19">
        <v>5</v>
      </c>
      <c r="H23" s="19">
        <v>6</v>
      </c>
      <c r="I23" s="20">
        <v>0</v>
      </c>
      <c r="J23" s="19">
        <v>6.5</v>
      </c>
      <c r="K23" s="19">
        <v>5</v>
      </c>
      <c r="L23" s="19">
        <v>6.5</v>
      </c>
      <c r="M23" s="19">
        <v>9</v>
      </c>
      <c r="N23" s="20">
        <v>0</v>
      </c>
      <c r="O23" s="19">
        <v>6</v>
      </c>
      <c r="P23" s="21">
        <v>0</v>
      </c>
    </row>
    <row r="24" spans="1:16" ht="30" customHeight="1">
      <c r="A24" s="9" t="s">
        <v>45</v>
      </c>
      <c r="B24" s="10" t="s">
        <v>65</v>
      </c>
      <c r="C24" s="11" t="s">
        <v>66</v>
      </c>
      <c r="D24" s="12">
        <v>2.7</v>
      </c>
      <c r="E24" s="12">
        <v>3</v>
      </c>
      <c r="F24" s="12">
        <v>4.5</v>
      </c>
      <c r="G24" s="12">
        <v>5</v>
      </c>
      <c r="H24" s="12">
        <v>4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5">
        <v>0</v>
      </c>
    </row>
    <row r="25" spans="1:16" ht="30" customHeight="1">
      <c r="A25" s="9" t="s">
        <v>67</v>
      </c>
      <c r="B25" s="10" t="s">
        <v>68</v>
      </c>
      <c r="C25" s="11" t="s">
        <v>69</v>
      </c>
      <c r="D25" s="12">
        <v>3</v>
      </c>
      <c r="E25" s="30">
        <v>4.8</v>
      </c>
      <c r="F25" s="35">
        <v>5.5</v>
      </c>
      <c r="G25" s="12">
        <v>6</v>
      </c>
      <c r="H25" s="12">
        <v>7</v>
      </c>
      <c r="I25" s="13">
        <v>0</v>
      </c>
      <c r="J25" s="12">
        <v>7</v>
      </c>
      <c r="K25" s="12">
        <v>5</v>
      </c>
      <c r="L25" s="13">
        <v>0</v>
      </c>
      <c r="M25" s="13">
        <v>0</v>
      </c>
      <c r="N25" s="13">
        <v>0</v>
      </c>
      <c r="O25" s="13">
        <v>0</v>
      </c>
      <c r="P25" s="15">
        <v>0</v>
      </c>
    </row>
    <row r="26" spans="1:16" ht="30" customHeight="1">
      <c r="A26" s="16" t="s">
        <v>70</v>
      </c>
      <c r="B26" s="17" t="s">
        <v>16</v>
      </c>
      <c r="C26" s="18" t="s">
        <v>71</v>
      </c>
      <c r="D26" s="19">
        <v>3</v>
      </c>
      <c r="E26" s="19">
        <v>3</v>
      </c>
      <c r="F26" s="20">
        <v>0</v>
      </c>
      <c r="G26" s="19">
        <v>4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v>7</v>
      </c>
      <c r="P26" s="21">
        <v>0</v>
      </c>
    </row>
    <row r="27" spans="1:16" ht="30" customHeight="1">
      <c r="A27" s="16" t="s">
        <v>70</v>
      </c>
      <c r="B27" s="17" t="s">
        <v>72</v>
      </c>
      <c r="C27" s="18" t="s">
        <v>73</v>
      </c>
      <c r="D27" s="19">
        <v>2.5</v>
      </c>
      <c r="E27" s="19">
        <v>2</v>
      </c>
      <c r="F27" s="19">
        <v>5</v>
      </c>
      <c r="G27" s="19">
        <v>6</v>
      </c>
      <c r="H27" s="20">
        <v>0</v>
      </c>
      <c r="I27" s="20">
        <v>0</v>
      </c>
      <c r="J27" s="34">
        <v>9.1</v>
      </c>
      <c r="K27" s="31">
        <v>8.4</v>
      </c>
      <c r="L27" s="19">
        <v>5.5</v>
      </c>
      <c r="M27" s="20">
        <v>0</v>
      </c>
      <c r="N27" s="20">
        <v>0</v>
      </c>
      <c r="O27" s="20">
        <v>0</v>
      </c>
      <c r="P27" s="21">
        <v>0</v>
      </c>
    </row>
    <row r="28" spans="1:16" ht="30" customHeight="1">
      <c r="A28" s="16" t="s">
        <v>70</v>
      </c>
      <c r="B28" s="17" t="s">
        <v>74</v>
      </c>
      <c r="C28" s="18" t="s">
        <v>75</v>
      </c>
      <c r="D28" s="20">
        <v>0</v>
      </c>
      <c r="E28" s="19">
        <v>2</v>
      </c>
      <c r="F28" s="19">
        <v>4.5</v>
      </c>
      <c r="G28" s="19">
        <v>4</v>
      </c>
      <c r="H28" s="19">
        <v>4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9">
        <v>5</v>
      </c>
      <c r="P28" s="22">
        <v>8</v>
      </c>
    </row>
    <row r="29" spans="1:16" ht="30" customHeight="1">
      <c r="A29" s="16" t="s">
        <v>70</v>
      </c>
      <c r="B29" s="17" t="s">
        <v>76</v>
      </c>
      <c r="C29" s="18" t="s">
        <v>77</v>
      </c>
      <c r="D29" s="19">
        <v>3</v>
      </c>
      <c r="E29" s="19">
        <v>3</v>
      </c>
      <c r="F29" s="19">
        <v>4.5</v>
      </c>
      <c r="G29" s="19">
        <v>6</v>
      </c>
      <c r="H29" s="19">
        <v>4.5</v>
      </c>
      <c r="I29" s="32">
        <v>13.2</v>
      </c>
      <c r="J29" s="19">
        <v>6.5</v>
      </c>
      <c r="K29" s="34">
        <v>10.1</v>
      </c>
      <c r="L29" s="19">
        <v>5</v>
      </c>
      <c r="M29" s="19">
        <v>9</v>
      </c>
      <c r="N29" s="20">
        <v>0</v>
      </c>
      <c r="O29" s="19">
        <v>7</v>
      </c>
      <c r="P29" s="21">
        <v>0</v>
      </c>
    </row>
    <row r="30" spans="1:16" ht="30" customHeight="1">
      <c r="A30" s="16" t="s">
        <v>70</v>
      </c>
      <c r="B30" s="17" t="s">
        <v>78</v>
      </c>
      <c r="C30" s="18" t="s">
        <v>79</v>
      </c>
      <c r="D30" s="19">
        <v>3</v>
      </c>
      <c r="E30" s="19">
        <v>3.5</v>
      </c>
      <c r="F30" s="19">
        <v>4.5</v>
      </c>
      <c r="G30" s="19">
        <v>5</v>
      </c>
      <c r="H30" s="19">
        <v>6</v>
      </c>
      <c r="I30" s="19">
        <v>9</v>
      </c>
      <c r="J30" s="19">
        <v>5</v>
      </c>
      <c r="K30" s="19">
        <v>6.5</v>
      </c>
      <c r="L30" s="19">
        <v>7</v>
      </c>
      <c r="M30" s="19">
        <v>10</v>
      </c>
      <c r="N30" s="20">
        <v>0</v>
      </c>
      <c r="O30" s="19">
        <v>7</v>
      </c>
      <c r="P30" s="22">
        <v>5</v>
      </c>
    </row>
    <row r="31" spans="1:16" ht="30" customHeight="1">
      <c r="A31" s="16" t="s">
        <v>70</v>
      </c>
      <c r="B31" s="17" t="s">
        <v>80</v>
      </c>
      <c r="C31" s="18" t="s">
        <v>81</v>
      </c>
      <c r="D31" s="19">
        <v>3</v>
      </c>
      <c r="E31" s="20">
        <v>0</v>
      </c>
      <c r="F31" s="19">
        <v>4.5</v>
      </c>
      <c r="G31" s="20">
        <v>0</v>
      </c>
      <c r="H31" s="19">
        <v>5.5</v>
      </c>
      <c r="I31" s="19">
        <v>12</v>
      </c>
      <c r="J31" s="20">
        <v>0</v>
      </c>
      <c r="K31" s="19">
        <v>7</v>
      </c>
      <c r="L31" s="19">
        <v>7</v>
      </c>
      <c r="M31" s="20">
        <v>0</v>
      </c>
      <c r="N31" s="20">
        <v>0</v>
      </c>
      <c r="O31" s="20">
        <v>0</v>
      </c>
      <c r="P31" s="21">
        <v>0</v>
      </c>
    </row>
    <row r="32" spans="1:16" ht="30" customHeight="1">
      <c r="A32" s="9" t="s">
        <v>70</v>
      </c>
      <c r="B32" s="10" t="s">
        <v>82</v>
      </c>
      <c r="C32" s="11" t="s">
        <v>83</v>
      </c>
      <c r="D32" s="12">
        <v>2</v>
      </c>
      <c r="E32" s="12">
        <v>2</v>
      </c>
      <c r="F32" s="12">
        <v>4.5</v>
      </c>
      <c r="G32" s="12">
        <v>4</v>
      </c>
      <c r="H32" s="12">
        <v>3</v>
      </c>
      <c r="I32" s="12">
        <v>7</v>
      </c>
      <c r="J32" s="12">
        <v>5.5</v>
      </c>
      <c r="K32" s="12">
        <v>7</v>
      </c>
      <c r="L32" s="12">
        <v>6.5</v>
      </c>
      <c r="M32" s="12">
        <v>9</v>
      </c>
      <c r="N32" s="12">
        <v>3</v>
      </c>
      <c r="O32" s="12">
        <v>7</v>
      </c>
      <c r="P32" s="14">
        <v>10</v>
      </c>
    </row>
    <row r="33" spans="1:16" ht="30" customHeight="1">
      <c r="A33" s="16" t="s">
        <v>84</v>
      </c>
      <c r="B33" s="17" t="s">
        <v>85</v>
      </c>
      <c r="C33" s="18" t="s">
        <v>86</v>
      </c>
      <c r="D33" s="19">
        <v>3</v>
      </c>
      <c r="E33" s="19">
        <v>3</v>
      </c>
      <c r="F33" s="19">
        <v>4</v>
      </c>
      <c r="G33" s="19">
        <v>4.5</v>
      </c>
      <c r="H33" s="19">
        <v>4.5</v>
      </c>
      <c r="I33" s="19">
        <v>11</v>
      </c>
      <c r="J33" s="19">
        <v>5</v>
      </c>
      <c r="K33" s="19">
        <v>7</v>
      </c>
      <c r="L33" s="19">
        <v>6</v>
      </c>
      <c r="M33" s="19">
        <v>10</v>
      </c>
      <c r="N33" s="19">
        <v>5</v>
      </c>
      <c r="O33" s="19">
        <v>7</v>
      </c>
      <c r="P33" s="37">
        <v>14.4</v>
      </c>
    </row>
    <row r="34" spans="1:16" ht="30" customHeight="1">
      <c r="A34" s="16" t="s">
        <v>84</v>
      </c>
      <c r="B34" s="17" t="s">
        <v>87</v>
      </c>
      <c r="C34" s="18" t="s">
        <v>88</v>
      </c>
      <c r="D34" s="19">
        <v>2</v>
      </c>
      <c r="E34" s="19">
        <v>2.5</v>
      </c>
      <c r="F34" s="19">
        <v>4</v>
      </c>
      <c r="G34" s="19">
        <v>3</v>
      </c>
      <c r="H34" s="19">
        <v>4</v>
      </c>
      <c r="I34" s="20">
        <v>0</v>
      </c>
      <c r="J34" s="19">
        <v>5</v>
      </c>
      <c r="K34" s="19">
        <v>6</v>
      </c>
      <c r="L34" s="19">
        <v>7</v>
      </c>
      <c r="M34" s="19">
        <v>8</v>
      </c>
      <c r="N34" s="19">
        <v>1</v>
      </c>
      <c r="O34" s="20">
        <v>0</v>
      </c>
      <c r="P34" s="22">
        <v>3</v>
      </c>
    </row>
    <row r="35" spans="1:16" ht="30" customHeight="1">
      <c r="A35" s="9" t="s">
        <v>84</v>
      </c>
      <c r="B35" s="10" t="s">
        <v>89</v>
      </c>
      <c r="C35" s="11" t="s">
        <v>90</v>
      </c>
      <c r="D35" s="13">
        <v>0</v>
      </c>
      <c r="E35" s="13">
        <v>0</v>
      </c>
      <c r="F35" s="13">
        <v>0</v>
      </c>
      <c r="G35" s="13">
        <v>0</v>
      </c>
      <c r="H35" s="12">
        <v>6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5">
        <v>0</v>
      </c>
    </row>
    <row r="36" spans="1:16" ht="30" customHeight="1">
      <c r="A36" s="16" t="s">
        <v>91</v>
      </c>
      <c r="B36" s="17" t="s">
        <v>92</v>
      </c>
      <c r="C36" s="18" t="s">
        <v>93</v>
      </c>
      <c r="D36" s="19">
        <v>3</v>
      </c>
      <c r="E36" s="20">
        <v>0</v>
      </c>
      <c r="F36" s="19">
        <v>4.5</v>
      </c>
      <c r="G36" s="19">
        <v>5</v>
      </c>
      <c r="H36" s="19">
        <v>6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1">
        <v>0</v>
      </c>
    </row>
    <row r="37" spans="1:16" ht="30" customHeight="1">
      <c r="A37" s="9" t="s">
        <v>91</v>
      </c>
      <c r="B37" s="10" t="s">
        <v>94</v>
      </c>
      <c r="C37" s="11" t="s">
        <v>95</v>
      </c>
      <c r="D37" s="12">
        <v>2.5</v>
      </c>
      <c r="E37" s="12">
        <v>4</v>
      </c>
      <c r="F37" s="12">
        <v>4</v>
      </c>
      <c r="G37" s="12">
        <v>5</v>
      </c>
      <c r="H37" s="12">
        <v>6</v>
      </c>
      <c r="I37" s="12">
        <v>9</v>
      </c>
      <c r="J37" s="12">
        <v>6</v>
      </c>
      <c r="K37" s="12">
        <v>6.5</v>
      </c>
      <c r="L37" s="12">
        <v>6</v>
      </c>
      <c r="M37" s="33">
        <v>13</v>
      </c>
      <c r="N37" s="12">
        <v>5</v>
      </c>
      <c r="O37" s="12">
        <v>5</v>
      </c>
      <c r="P37" s="38">
        <v>13.2</v>
      </c>
    </row>
    <row r="38" spans="1:16" ht="30" customHeight="1">
      <c r="A38" s="140" t="s">
        <v>45</v>
      </c>
      <c r="B38" s="10" t="s">
        <v>96</v>
      </c>
      <c r="C38" s="11" t="s">
        <v>97</v>
      </c>
      <c r="D38" s="12">
        <v>3</v>
      </c>
      <c r="E38" s="12">
        <v>4</v>
      </c>
      <c r="F38" s="12">
        <v>5</v>
      </c>
      <c r="G38" s="12">
        <v>6</v>
      </c>
      <c r="H38" s="12">
        <v>6</v>
      </c>
      <c r="I38" s="12">
        <v>12</v>
      </c>
      <c r="J38" s="12">
        <v>7</v>
      </c>
      <c r="K38" s="35">
        <v>7.7</v>
      </c>
      <c r="L38" s="35">
        <v>7.7</v>
      </c>
      <c r="M38" s="12">
        <v>10</v>
      </c>
      <c r="N38" s="12">
        <v>8</v>
      </c>
      <c r="O38" s="33">
        <v>9.1</v>
      </c>
      <c r="P38" s="14">
        <v>10</v>
      </c>
    </row>
    <row r="39" spans="1:16" ht="30" customHeight="1">
      <c r="A39" s="9" t="s">
        <v>98</v>
      </c>
      <c r="B39" s="10" t="s">
        <v>99</v>
      </c>
      <c r="C39" s="11" t="s">
        <v>100</v>
      </c>
      <c r="D39" s="13">
        <v>0</v>
      </c>
      <c r="E39" s="13">
        <v>0</v>
      </c>
      <c r="F39" s="12">
        <v>4.5</v>
      </c>
      <c r="G39" s="13">
        <v>0</v>
      </c>
      <c r="H39" s="12">
        <v>6.5</v>
      </c>
      <c r="I39" s="12">
        <v>12</v>
      </c>
      <c r="J39" s="13">
        <v>0</v>
      </c>
      <c r="K39" s="13">
        <v>0</v>
      </c>
      <c r="L39" s="13">
        <v>0</v>
      </c>
      <c r="M39" s="12">
        <v>10</v>
      </c>
      <c r="N39" s="13">
        <v>0</v>
      </c>
      <c r="O39" s="13">
        <v>0</v>
      </c>
      <c r="P39" s="15">
        <v>0</v>
      </c>
    </row>
    <row r="40" spans="1:16" ht="30" customHeight="1">
      <c r="A40" s="16" t="s">
        <v>101</v>
      </c>
      <c r="B40" s="17" t="s">
        <v>16</v>
      </c>
      <c r="C40" s="18" t="s">
        <v>102</v>
      </c>
      <c r="D40" s="31">
        <v>3.6</v>
      </c>
      <c r="E40" s="32">
        <v>4.4000000000000004</v>
      </c>
      <c r="F40" s="34">
        <v>6.5</v>
      </c>
      <c r="G40" s="19">
        <v>5.5</v>
      </c>
      <c r="H40" s="31">
        <v>8.4</v>
      </c>
      <c r="I40" s="31">
        <v>14.4</v>
      </c>
      <c r="J40" s="19">
        <v>7</v>
      </c>
      <c r="K40" s="31">
        <v>8.4</v>
      </c>
      <c r="L40" s="19">
        <v>7</v>
      </c>
      <c r="M40" s="32">
        <v>11</v>
      </c>
      <c r="N40" s="31">
        <v>12</v>
      </c>
      <c r="O40" s="32">
        <v>7.7</v>
      </c>
      <c r="P40" s="22">
        <v>12</v>
      </c>
    </row>
    <row r="41" spans="1:16" ht="30" customHeight="1">
      <c r="A41" s="16" t="s">
        <v>101</v>
      </c>
      <c r="B41" s="17" t="s">
        <v>103</v>
      </c>
      <c r="C41" s="18" t="s">
        <v>104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19">
        <v>12</v>
      </c>
      <c r="J41" s="20">
        <v>0</v>
      </c>
      <c r="K41" s="32">
        <v>7.7</v>
      </c>
      <c r="L41" s="31">
        <v>8.4</v>
      </c>
      <c r="M41" s="32">
        <v>11</v>
      </c>
      <c r="N41" s="20">
        <v>0</v>
      </c>
      <c r="O41" s="20">
        <v>0</v>
      </c>
      <c r="P41" s="21">
        <v>0</v>
      </c>
    </row>
    <row r="42" spans="1:16" ht="30" customHeight="1">
      <c r="A42" s="9" t="s">
        <v>101</v>
      </c>
      <c r="B42" s="10" t="s">
        <v>105</v>
      </c>
      <c r="C42" s="11" t="s">
        <v>106</v>
      </c>
      <c r="D42" s="12">
        <v>2.5</v>
      </c>
      <c r="E42" s="12">
        <v>3</v>
      </c>
      <c r="F42" s="12">
        <v>3.5</v>
      </c>
      <c r="G42" s="12">
        <v>4</v>
      </c>
      <c r="H42" s="13">
        <v>0</v>
      </c>
      <c r="I42" s="13">
        <v>0</v>
      </c>
      <c r="J42" s="12">
        <v>4.5</v>
      </c>
      <c r="K42" s="13">
        <v>0</v>
      </c>
      <c r="L42" s="12">
        <v>3</v>
      </c>
      <c r="M42" s="13">
        <v>0</v>
      </c>
      <c r="N42" s="13">
        <v>0</v>
      </c>
      <c r="O42" s="13">
        <v>0</v>
      </c>
      <c r="P42" s="15">
        <v>0</v>
      </c>
    </row>
    <row r="43" spans="1:16" ht="30" customHeight="1">
      <c r="A43" s="9" t="s">
        <v>107</v>
      </c>
      <c r="B43" s="10" t="s">
        <v>108</v>
      </c>
      <c r="C43" s="11" t="s">
        <v>109</v>
      </c>
      <c r="D43" s="12">
        <v>2.7</v>
      </c>
      <c r="E43" s="12">
        <v>3</v>
      </c>
      <c r="F43" s="12">
        <v>4</v>
      </c>
      <c r="G43" s="12">
        <v>6</v>
      </c>
      <c r="H43" s="12">
        <v>6</v>
      </c>
      <c r="I43" s="12">
        <v>9</v>
      </c>
      <c r="J43" s="13">
        <v>0</v>
      </c>
      <c r="K43" s="13">
        <v>0</v>
      </c>
      <c r="L43" s="13">
        <v>0</v>
      </c>
      <c r="M43" s="13">
        <v>0</v>
      </c>
      <c r="N43" s="12">
        <v>7</v>
      </c>
      <c r="O43" s="12">
        <v>7</v>
      </c>
      <c r="P43" s="15">
        <v>0</v>
      </c>
    </row>
    <row r="44" spans="1:16" ht="30" customHeight="1">
      <c r="A44" s="9" t="s">
        <v>110</v>
      </c>
      <c r="B44" s="10" t="s">
        <v>111</v>
      </c>
      <c r="C44" s="11" t="s">
        <v>112</v>
      </c>
      <c r="D44" s="12">
        <v>2.7</v>
      </c>
      <c r="E44" s="12">
        <v>2.5</v>
      </c>
      <c r="F44" s="12">
        <v>4</v>
      </c>
      <c r="G44" s="12">
        <v>4.5</v>
      </c>
      <c r="H44" s="12">
        <v>3</v>
      </c>
      <c r="I44" s="13">
        <v>0</v>
      </c>
      <c r="J44" s="13">
        <v>0</v>
      </c>
      <c r="K44" s="12">
        <v>6.5</v>
      </c>
      <c r="L44" s="12">
        <v>5.5</v>
      </c>
      <c r="M44" s="12">
        <v>7</v>
      </c>
      <c r="N44" s="13">
        <v>0</v>
      </c>
      <c r="O44" s="12">
        <v>5</v>
      </c>
      <c r="P44" s="15">
        <v>0</v>
      </c>
    </row>
    <row r="45" spans="1:16" ht="30" customHeight="1">
      <c r="A45" s="16" t="s">
        <v>113</v>
      </c>
      <c r="B45" s="17" t="s">
        <v>114</v>
      </c>
      <c r="C45" s="18" t="s">
        <v>115</v>
      </c>
      <c r="D45" s="19">
        <v>2.5</v>
      </c>
      <c r="E45" s="20">
        <v>0</v>
      </c>
      <c r="F45" s="19">
        <v>4</v>
      </c>
      <c r="G45" s="19">
        <v>4</v>
      </c>
      <c r="H45" s="19">
        <v>5.5</v>
      </c>
      <c r="I45" s="19">
        <v>8</v>
      </c>
      <c r="J45" s="20">
        <v>0</v>
      </c>
      <c r="K45" s="20">
        <v>0</v>
      </c>
      <c r="L45" s="20">
        <v>0</v>
      </c>
      <c r="M45" s="19">
        <v>1</v>
      </c>
      <c r="N45" s="20">
        <v>0</v>
      </c>
      <c r="O45" s="20">
        <v>0</v>
      </c>
      <c r="P45" s="21">
        <v>0</v>
      </c>
    </row>
    <row r="46" spans="1:16" ht="30" customHeight="1">
      <c r="A46" s="16" t="s">
        <v>113</v>
      </c>
      <c r="B46" s="17" t="s">
        <v>116</v>
      </c>
      <c r="C46" s="18" t="s">
        <v>117</v>
      </c>
      <c r="D46" s="19">
        <v>2.7</v>
      </c>
      <c r="E46" s="19">
        <v>3</v>
      </c>
      <c r="F46" s="19">
        <v>5</v>
      </c>
      <c r="G46" s="20">
        <v>0</v>
      </c>
      <c r="H46" s="19">
        <v>5</v>
      </c>
      <c r="I46" s="20">
        <v>0</v>
      </c>
      <c r="J46" s="19">
        <v>7</v>
      </c>
      <c r="K46" s="20">
        <v>0</v>
      </c>
      <c r="L46" s="20">
        <v>0</v>
      </c>
      <c r="M46" s="20">
        <v>0</v>
      </c>
      <c r="N46" s="19">
        <v>8</v>
      </c>
      <c r="O46" s="20">
        <v>0</v>
      </c>
      <c r="P46" s="21">
        <v>0</v>
      </c>
    </row>
    <row r="47" spans="1:16" ht="30" customHeight="1">
      <c r="A47" s="16" t="s">
        <v>113</v>
      </c>
      <c r="B47" s="17" t="s">
        <v>118</v>
      </c>
      <c r="C47" s="18" t="s">
        <v>119</v>
      </c>
      <c r="D47" s="19">
        <v>2.2999999999999998</v>
      </c>
      <c r="E47" s="20">
        <v>0</v>
      </c>
      <c r="F47" s="20">
        <v>0</v>
      </c>
      <c r="G47" s="19">
        <v>5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2">
        <v>10</v>
      </c>
    </row>
    <row r="48" spans="1:16" ht="30" customHeight="1">
      <c r="A48" s="16" t="s">
        <v>113</v>
      </c>
      <c r="B48" s="17" t="s">
        <v>120</v>
      </c>
      <c r="C48" s="18" t="s">
        <v>121</v>
      </c>
      <c r="D48" s="20">
        <v>0</v>
      </c>
      <c r="E48" s="20">
        <v>0</v>
      </c>
      <c r="F48" s="19">
        <v>5</v>
      </c>
      <c r="G48" s="20">
        <v>0</v>
      </c>
      <c r="H48" s="19">
        <v>7</v>
      </c>
      <c r="I48" s="20">
        <v>0</v>
      </c>
      <c r="J48" s="20">
        <v>0</v>
      </c>
      <c r="K48" s="20">
        <v>0</v>
      </c>
      <c r="L48" s="19">
        <v>5</v>
      </c>
      <c r="M48" s="19">
        <v>9</v>
      </c>
      <c r="N48" s="20">
        <v>0</v>
      </c>
      <c r="O48" s="20">
        <v>0</v>
      </c>
      <c r="P48" s="21">
        <v>0</v>
      </c>
    </row>
    <row r="49" spans="1:16" ht="30" customHeight="1">
      <c r="A49" s="16" t="s">
        <v>113</v>
      </c>
      <c r="B49" s="17" t="s">
        <v>122</v>
      </c>
      <c r="C49" s="18" t="s">
        <v>123</v>
      </c>
      <c r="D49" s="19">
        <v>3</v>
      </c>
      <c r="E49" s="19">
        <v>3.5</v>
      </c>
      <c r="F49" s="19">
        <v>4</v>
      </c>
      <c r="G49" s="19">
        <v>4.5</v>
      </c>
      <c r="H49" s="19">
        <v>6</v>
      </c>
      <c r="I49" s="19">
        <v>10</v>
      </c>
      <c r="J49" s="19">
        <v>7</v>
      </c>
      <c r="K49" s="19">
        <v>7</v>
      </c>
      <c r="L49" s="19">
        <v>7</v>
      </c>
      <c r="M49" s="19">
        <v>8</v>
      </c>
      <c r="N49" s="19">
        <v>7</v>
      </c>
      <c r="O49" s="19">
        <v>4.5</v>
      </c>
      <c r="P49" s="22">
        <v>10</v>
      </c>
    </row>
    <row r="50" spans="1:16" ht="30" customHeight="1">
      <c r="A50" s="16" t="s">
        <v>113</v>
      </c>
      <c r="B50" s="17" t="s">
        <v>124</v>
      </c>
      <c r="C50" s="18" t="s">
        <v>125</v>
      </c>
      <c r="D50" s="19">
        <v>3</v>
      </c>
      <c r="E50" s="19">
        <v>3</v>
      </c>
      <c r="F50" s="19">
        <v>3.5</v>
      </c>
      <c r="G50" s="19">
        <v>4.5</v>
      </c>
      <c r="H50" s="19">
        <v>4</v>
      </c>
      <c r="I50" s="20">
        <v>0</v>
      </c>
      <c r="J50" s="20">
        <v>0</v>
      </c>
      <c r="K50" s="19">
        <v>6.5</v>
      </c>
      <c r="L50" s="19">
        <v>6</v>
      </c>
      <c r="M50" s="19">
        <v>8</v>
      </c>
      <c r="N50" s="20">
        <v>0</v>
      </c>
      <c r="O50" s="20">
        <v>0</v>
      </c>
      <c r="P50" s="21">
        <v>0</v>
      </c>
    </row>
    <row r="51" spans="1:16" ht="30" customHeight="1">
      <c r="A51" s="16" t="s">
        <v>113</v>
      </c>
      <c r="B51" s="17" t="s">
        <v>126</v>
      </c>
      <c r="C51" s="18" t="s">
        <v>127</v>
      </c>
      <c r="D51" s="19">
        <v>3</v>
      </c>
      <c r="E51" s="19">
        <v>3</v>
      </c>
      <c r="F51" s="19">
        <v>4</v>
      </c>
      <c r="G51" s="19">
        <v>3.5</v>
      </c>
      <c r="H51" s="19">
        <v>5</v>
      </c>
      <c r="I51" s="19">
        <v>7</v>
      </c>
      <c r="J51" s="19">
        <v>6</v>
      </c>
      <c r="K51" s="19">
        <v>5</v>
      </c>
      <c r="L51" s="19">
        <v>5</v>
      </c>
      <c r="M51" s="19">
        <v>7</v>
      </c>
      <c r="N51" s="20">
        <v>0</v>
      </c>
      <c r="O51" s="20">
        <v>0</v>
      </c>
      <c r="P51" s="21">
        <v>0</v>
      </c>
    </row>
    <row r="52" spans="1:16" ht="30" customHeight="1">
      <c r="A52" s="9" t="s">
        <v>113</v>
      </c>
      <c r="B52" s="10" t="s">
        <v>128</v>
      </c>
      <c r="C52" s="11" t="s">
        <v>129</v>
      </c>
      <c r="D52" s="12">
        <v>2.5</v>
      </c>
      <c r="E52" s="12">
        <v>2.5</v>
      </c>
      <c r="F52" s="12">
        <v>4</v>
      </c>
      <c r="G52" s="12">
        <v>3.5</v>
      </c>
      <c r="H52" s="12">
        <v>3</v>
      </c>
      <c r="I52" s="12">
        <v>1.2</v>
      </c>
      <c r="J52" s="12">
        <v>5</v>
      </c>
      <c r="K52" s="12">
        <v>6.5</v>
      </c>
      <c r="L52" s="12">
        <v>5</v>
      </c>
      <c r="M52" s="12">
        <v>7</v>
      </c>
      <c r="N52" s="13">
        <v>0</v>
      </c>
      <c r="O52" s="12">
        <v>3</v>
      </c>
      <c r="P52" s="15">
        <v>0</v>
      </c>
    </row>
    <row r="53" spans="1:16" ht="30" customHeight="1">
      <c r="A53" s="9" t="s">
        <v>130</v>
      </c>
      <c r="B53" s="10" t="s">
        <v>131</v>
      </c>
      <c r="C53" s="11" t="s">
        <v>132</v>
      </c>
      <c r="D53" s="12">
        <v>3</v>
      </c>
      <c r="E53" s="12">
        <v>3.5</v>
      </c>
      <c r="F53" s="12">
        <v>4.5</v>
      </c>
      <c r="G53" s="12">
        <v>5.5</v>
      </c>
      <c r="H53" s="12">
        <v>4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5">
        <v>0</v>
      </c>
    </row>
    <row r="54" spans="1:16" ht="30" customHeight="1">
      <c r="A54" s="9" t="s">
        <v>133</v>
      </c>
      <c r="B54" s="10" t="s">
        <v>134</v>
      </c>
      <c r="C54" s="11" t="s">
        <v>135</v>
      </c>
      <c r="D54" s="12">
        <v>2</v>
      </c>
      <c r="E54" s="12">
        <v>2</v>
      </c>
      <c r="F54" s="12">
        <v>3</v>
      </c>
      <c r="G54" s="12">
        <v>2</v>
      </c>
      <c r="H54" s="12">
        <v>2</v>
      </c>
      <c r="I54" s="12">
        <v>4</v>
      </c>
      <c r="J54" s="12">
        <v>4.5</v>
      </c>
      <c r="K54" s="13">
        <v>0</v>
      </c>
      <c r="L54" s="12">
        <v>4</v>
      </c>
      <c r="M54" s="13">
        <v>0</v>
      </c>
      <c r="N54" s="12">
        <v>2</v>
      </c>
      <c r="O54" s="12">
        <v>2</v>
      </c>
      <c r="P54" s="14">
        <v>3</v>
      </c>
    </row>
    <row r="55" spans="1:16" ht="30" customHeight="1">
      <c r="A55" s="9" t="s">
        <v>136</v>
      </c>
      <c r="B55" s="10" t="s">
        <v>137</v>
      </c>
      <c r="C55" s="11" t="s">
        <v>138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2">
        <v>6</v>
      </c>
      <c r="L55" s="13">
        <v>0</v>
      </c>
      <c r="M55" s="13">
        <v>0</v>
      </c>
      <c r="N55" s="13">
        <v>0</v>
      </c>
      <c r="O55" s="13">
        <v>0</v>
      </c>
      <c r="P55" s="15">
        <v>0</v>
      </c>
    </row>
    <row r="56" spans="1:16" ht="30" customHeight="1">
      <c r="A56" s="16" t="s">
        <v>139</v>
      </c>
      <c r="B56" s="17" t="s">
        <v>140</v>
      </c>
      <c r="C56" s="18" t="s">
        <v>141</v>
      </c>
      <c r="D56" s="20">
        <v>0</v>
      </c>
      <c r="E56" s="20">
        <v>0</v>
      </c>
      <c r="F56" s="20">
        <v>0</v>
      </c>
      <c r="G56" s="20">
        <v>0</v>
      </c>
      <c r="H56" s="19">
        <v>5</v>
      </c>
      <c r="I56" s="19">
        <v>7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1">
        <v>0</v>
      </c>
    </row>
    <row r="57" spans="1:16" ht="30" customHeight="1">
      <c r="A57" s="9" t="s">
        <v>139</v>
      </c>
      <c r="B57" s="10" t="s">
        <v>142</v>
      </c>
      <c r="C57" s="11" t="s">
        <v>143</v>
      </c>
      <c r="D57" s="12">
        <v>3</v>
      </c>
      <c r="E57" s="12">
        <v>3</v>
      </c>
      <c r="F57" s="12">
        <v>5</v>
      </c>
      <c r="G57" s="12">
        <v>6</v>
      </c>
      <c r="H57" s="12">
        <v>3</v>
      </c>
      <c r="I57" s="13">
        <v>0</v>
      </c>
      <c r="J57" s="13">
        <v>0</v>
      </c>
      <c r="K57" s="12">
        <v>7</v>
      </c>
      <c r="L57" s="12">
        <v>7</v>
      </c>
      <c r="M57" s="30">
        <v>12</v>
      </c>
      <c r="N57" s="13">
        <v>0</v>
      </c>
      <c r="O57" s="13">
        <v>0</v>
      </c>
      <c r="P57" s="14">
        <v>10</v>
      </c>
    </row>
    <row r="58" spans="1:16" ht="30" customHeight="1">
      <c r="A58" s="16" t="s">
        <v>144</v>
      </c>
      <c r="B58" s="17" t="s">
        <v>145</v>
      </c>
      <c r="C58" s="18" t="s">
        <v>146</v>
      </c>
      <c r="D58" s="19">
        <v>2.5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2">
        <v>5</v>
      </c>
    </row>
    <row r="59" spans="1:16" ht="30" customHeight="1">
      <c r="A59" s="16" t="s">
        <v>144</v>
      </c>
      <c r="B59" s="17" t="s">
        <v>147</v>
      </c>
      <c r="C59" s="18" t="s">
        <v>148</v>
      </c>
      <c r="D59" s="19">
        <v>2.7</v>
      </c>
      <c r="E59" s="19">
        <v>2.5</v>
      </c>
      <c r="F59" s="19">
        <v>4</v>
      </c>
      <c r="G59" s="19">
        <v>3</v>
      </c>
      <c r="H59" s="19">
        <v>4</v>
      </c>
      <c r="I59" s="20">
        <v>0</v>
      </c>
      <c r="J59" s="19">
        <v>4.5</v>
      </c>
      <c r="K59" s="19">
        <v>7</v>
      </c>
      <c r="L59" s="19">
        <v>7</v>
      </c>
      <c r="M59" s="20">
        <v>0</v>
      </c>
      <c r="N59" s="20">
        <v>0</v>
      </c>
      <c r="O59" s="19">
        <v>5.5</v>
      </c>
      <c r="P59" s="21">
        <v>0</v>
      </c>
    </row>
    <row r="60" spans="1:16" ht="30" customHeight="1">
      <c r="A60" s="16" t="s">
        <v>144</v>
      </c>
      <c r="B60" s="17" t="s">
        <v>149</v>
      </c>
      <c r="C60" s="18" t="s">
        <v>150</v>
      </c>
      <c r="D60" s="19">
        <v>2.5</v>
      </c>
      <c r="E60" s="19">
        <v>3</v>
      </c>
      <c r="F60" s="19">
        <v>4</v>
      </c>
      <c r="G60" s="19">
        <v>3.5</v>
      </c>
      <c r="H60" s="19">
        <v>5.5</v>
      </c>
      <c r="I60" s="20">
        <v>0</v>
      </c>
      <c r="J60" s="19">
        <v>5.5</v>
      </c>
      <c r="K60" s="19">
        <v>5.5</v>
      </c>
      <c r="L60" s="19">
        <v>5</v>
      </c>
      <c r="M60" s="20">
        <v>0</v>
      </c>
      <c r="N60" s="20">
        <v>0</v>
      </c>
      <c r="O60" s="19">
        <v>6.5</v>
      </c>
      <c r="P60" s="21">
        <v>0</v>
      </c>
    </row>
    <row r="61" spans="1:16" ht="30" customHeight="1">
      <c r="A61" s="23" t="s">
        <v>144</v>
      </c>
      <c r="B61" s="24" t="s">
        <v>151</v>
      </c>
      <c r="C61" s="25" t="s">
        <v>152</v>
      </c>
      <c r="D61" s="26">
        <v>0</v>
      </c>
      <c r="E61" s="27">
        <v>3</v>
      </c>
      <c r="F61" s="27">
        <v>4.5</v>
      </c>
      <c r="G61" s="27">
        <v>5.5</v>
      </c>
      <c r="H61" s="27">
        <v>5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7">
        <v>6.5</v>
      </c>
      <c r="P61" s="28">
        <v>0</v>
      </c>
    </row>
    <row r="63" spans="1:16" ht="31" customHeight="1">
      <c r="D63" s="155">
        <f>0.3*('Andrey Ermakov (Russia)'!D2)</f>
        <v>0.89999999999999991</v>
      </c>
      <c r="E63" s="155">
        <f>0.3*('Andrey Ermakov (Russia)'!E2)</f>
        <v>1.2</v>
      </c>
      <c r="F63" s="155">
        <f>0.3*('Andrey Ermakov (Russia)'!F2)</f>
        <v>1.5</v>
      </c>
      <c r="G63" s="155">
        <f>0.3*('Andrey Ermakov (Russia)'!G2)</f>
        <v>1.7999999999999998</v>
      </c>
      <c r="H63" s="155">
        <f>0.3*('Andrey Ermakov (Russia)'!H2)</f>
        <v>2.1</v>
      </c>
      <c r="I63" s="155">
        <f>0.3*('Andrey Ermakov (Russia)'!I2)</f>
        <v>3.5999999999999996</v>
      </c>
      <c r="J63" s="155">
        <f>0.3*('Andrey Ermakov (Russia)'!J2)</f>
        <v>2.1</v>
      </c>
      <c r="K63" s="155">
        <f>0.3*('Andrey Ermakov (Russia)'!K2)</f>
        <v>2.1</v>
      </c>
      <c r="L63" s="155">
        <f>0.3*('Andrey Ermakov (Russia)'!L2)</f>
        <v>2.1</v>
      </c>
      <c r="M63" s="155">
        <f>0.3*('Andrey Ermakov (Russia)'!M2)</f>
        <v>3</v>
      </c>
      <c r="N63" s="155">
        <f>0.3*('Andrey Ermakov (Russia)'!N2)</f>
        <v>3</v>
      </c>
      <c r="O63" s="155">
        <f>0.3*('Andrey Ermakov (Russia)'!O2)</f>
        <v>2.1</v>
      </c>
      <c r="P63" s="155">
        <f>0.3*('Andrey Ermakov (Russia)'!P2)</f>
        <v>3.5999999999999996</v>
      </c>
    </row>
    <row r="64" spans="1:16" ht="30.5" customHeight="1">
      <c r="D64" s="156">
        <f>0.2*('Andrey Ermakov (Russia)'!D2)</f>
        <v>0.60000000000000009</v>
      </c>
      <c r="E64" s="156">
        <f>0.2*('Andrey Ermakov (Russia)'!E2)</f>
        <v>0.8</v>
      </c>
      <c r="F64" s="156">
        <f>0.2*('Andrey Ermakov (Russia)'!F2)</f>
        <v>1</v>
      </c>
      <c r="G64" s="156">
        <f>0.2*('Andrey Ermakov (Russia)'!G2)</f>
        <v>1.2000000000000002</v>
      </c>
      <c r="H64" s="156">
        <f>0.2*('Andrey Ermakov (Russia)'!H2)</f>
        <v>1.4000000000000001</v>
      </c>
      <c r="I64" s="156">
        <f>0.2*('Andrey Ermakov (Russia)'!I2)</f>
        <v>2.4000000000000004</v>
      </c>
      <c r="J64" s="156">
        <f>0.2*('Andrey Ermakov (Russia)'!J2)</f>
        <v>1.4000000000000001</v>
      </c>
      <c r="K64" s="156">
        <f>0.2*('Andrey Ermakov (Russia)'!K2)</f>
        <v>1.4000000000000001</v>
      </c>
      <c r="L64" s="156">
        <f>0.2*('Andrey Ermakov (Russia)'!L2)</f>
        <v>1.4000000000000001</v>
      </c>
      <c r="M64" s="156">
        <f>0.2*('Andrey Ermakov (Russia)'!M2)</f>
        <v>2</v>
      </c>
      <c r="N64" s="156">
        <f>0.2*('Andrey Ermakov (Russia)'!N2)</f>
        <v>2</v>
      </c>
      <c r="O64" s="156">
        <f>0.2*('Andrey Ermakov (Russia)'!O2)</f>
        <v>1.4000000000000001</v>
      </c>
      <c r="P64" s="156">
        <f>0.2*('Andrey Ermakov (Russia)'!P2)</f>
        <v>2.4000000000000004</v>
      </c>
    </row>
    <row r="65" spans="4:16" ht="28.5" customHeight="1">
      <c r="D65" s="157">
        <f>0.1*('Andrey Ermakov (Russia)'!D2)</f>
        <v>0.30000000000000004</v>
      </c>
      <c r="E65" s="157">
        <f>0.1*('Andrey Ermakov (Russia)'!E2)</f>
        <v>0.4</v>
      </c>
      <c r="F65" s="157">
        <f>0.1*('Andrey Ermakov (Russia)'!F2)</f>
        <v>0.5</v>
      </c>
      <c r="G65" s="157">
        <f>0.1*('Andrey Ermakov (Russia)'!G2)</f>
        <v>0.60000000000000009</v>
      </c>
      <c r="H65" s="157">
        <f>0.1*('Andrey Ermakov (Russia)'!H2)</f>
        <v>0.70000000000000007</v>
      </c>
      <c r="I65" s="157">
        <f>0.1*('Andrey Ermakov (Russia)'!I2)</f>
        <v>1.2000000000000002</v>
      </c>
      <c r="J65" s="157">
        <f>0.1*('Andrey Ermakov (Russia)'!J2)</f>
        <v>0.70000000000000007</v>
      </c>
      <c r="K65" s="157">
        <f>0.1*('Andrey Ermakov (Russia)'!K2)</f>
        <v>0.70000000000000007</v>
      </c>
      <c r="L65" s="157">
        <f>0.1*('Andrey Ermakov (Russia)'!L2)</f>
        <v>0.70000000000000007</v>
      </c>
      <c r="M65" s="157">
        <f>0.1*('Andrey Ermakov (Russia)'!M2)</f>
        <v>1</v>
      </c>
      <c r="N65" s="157">
        <f>0.1*('Andrey Ermakov (Russia)'!N2)</f>
        <v>1</v>
      </c>
      <c r="O65" s="157">
        <f>0.1*('Andrey Ermakov (Russia)'!O2)</f>
        <v>0.70000000000000007</v>
      </c>
      <c r="P65" s="157">
        <f>0.1*('Andrey Ermakov (Russia)'!P2)</f>
        <v>1.2000000000000002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5D0F-86D9-4C3C-9E31-2F31CC385E5D}">
  <dimension ref="A1:AB65"/>
  <sheetViews>
    <sheetView zoomScaleNormal="100" workbookViewId="0">
      <pane xSplit="3" topLeftCell="H1" activePane="topRight" state="frozen"/>
      <selection pane="topRight" activeCell="L8" sqref="L8"/>
    </sheetView>
  </sheetViews>
  <sheetFormatPr defaultRowHeight="26"/>
  <cols>
    <col min="1" max="1" width="25" style="41" customWidth="1"/>
    <col min="2" max="2" width="30" style="41" customWidth="1"/>
    <col min="3" max="3" width="20" style="41" customWidth="1"/>
    <col min="4" max="4" width="21.81640625" style="41" customWidth="1"/>
    <col min="5" max="5" width="22.36328125" style="41" customWidth="1"/>
    <col min="6" max="6" width="19.08984375" style="41" customWidth="1"/>
    <col min="7" max="7" width="20.6328125" style="42" customWidth="1"/>
    <col min="8" max="8" width="19.1796875" style="41" customWidth="1"/>
    <col min="9" max="9" width="21.453125" style="41" customWidth="1"/>
    <col min="10" max="10" width="18.26953125" style="41" customWidth="1"/>
    <col min="11" max="11" width="17.7265625" style="41" customWidth="1"/>
    <col min="12" max="12" width="27.81640625" style="41" customWidth="1"/>
    <col min="13" max="13" width="23.1796875" style="41" customWidth="1"/>
    <col min="14" max="14" width="25.54296875" style="41" customWidth="1"/>
    <col min="15" max="15" width="32.26953125" style="41" customWidth="1"/>
    <col min="16" max="16" width="28.90625" style="41" customWidth="1"/>
    <col min="17" max="20" width="8.7265625" style="44"/>
    <col min="21" max="16384" width="8.7265625" style="41"/>
  </cols>
  <sheetData>
    <row r="1" spans="1:28" ht="46" customHeight="1" thickTop="1" thickBot="1">
      <c r="A1" s="210" t="s">
        <v>0</v>
      </c>
      <c r="B1" s="210" t="s">
        <v>1</v>
      </c>
      <c r="C1" s="210" t="s">
        <v>2</v>
      </c>
      <c r="D1" s="1" t="s">
        <v>153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45" t="s">
        <v>163</v>
      </c>
      <c r="R1" s="45" t="s">
        <v>162</v>
      </c>
      <c r="S1" s="45" t="s">
        <v>161</v>
      </c>
      <c r="T1" s="45" t="s">
        <v>160</v>
      </c>
    </row>
    <row r="2" spans="1:28" ht="34.5" customHeight="1" thickTop="1" thickBot="1">
      <c r="A2" s="211"/>
      <c r="B2" s="211"/>
      <c r="C2" s="211"/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12</v>
      </c>
      <c r="J2" s="2">
        <v>7</v>
      </c>
      <c r="K2" s="2">
        <v>7</v>
      </c>
      <c r="L2" s="2">
        <v>7</v>
      </c>
      <c r="M2" s="2">
        <v>10</v>
      </c>
      <c r="N2" s="2">
        <v>10</v>
      </c>
      <c r="O2" s="2">
        <v>7</v>
      </c>
      <c r="P2" s="2">
        <v>12</v>
      </c>
      <c r="Q2" s="49">
        <v>2</v>
      </c>
      <c r="R2" s="49">
        <v>4</v>
      </c>
      <c r="S2" s="49">
        <v>4</v>
      </c>
      <c r="T2" s="49">
        <v>2</v>
      </c>
      <c r="V2" s="47" t="s">
        <v>159</v>
      </c>
      <c r="W2" s="47"/>
      <c r="X2" s="47"/>
      <c r="Y2" s="48"/>
      <c r="Z2" s="48"/>
      <c r="AA2" s="48"/>
      <c r="AB2" s="48"/>
    </row>
    <row r="3" spans="1:28" ht="30" customHeight="1" thickTop="1">
      <c r="A3" s="3" t="s">
        <v>17</v>
      </c>
      <c r="B3" s="4" t="s">
        <v>18</v>
      </c>
      <c r="C3" s="5" t="s">
        <v>19</v>
      </c>
      <c r="D3" s="40">
        <v>3.9</v>
      </c>
      <c r="E3" s="39">
        <v>0</v>
      </c>
      <c r="F3" s="50">
        <v>4.5999999999999996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51">
        <v>0</v>
      </c>
      <c r="V3" s="46" t="s">
        <v>158</v>
      </c>
      <c r="W3" s="46"/>
      <c r="X3" s="46"/>
    </row>
    <row r="4" spans="1:28" ht="30" customHeight="1" thickBot="1">
      <c r="A4" s="9" t="s">
        <v>17</v>
      </c>
      <c r="B4" s="10" t="s">
        <v>20</v>
      </c>
      <c r="C4" s="11" t="s">
        <v>21</v>
      </c>
      <c r="D4" s="52">
        <v>1.5</v>
      </c>
      <c r="E4" s="53">
        <v>0</v>
      </c>
      <c r="F4" s="52">
        <v>4.3</v>
      </c>
      <c r="G4" s="54">
        <v>2.5</v>
      </c>
      <c r="H4" s="53">
        <v>0</v>
      </c>
      <c r="I4" s="53">
        <v>0</v>
      </c>
      <c r="J4" s="53">
        <v>0</v>
      </c>
      <c r="K4" s="52">
        <v>5</v>
      </c>
      <c r="L4" s="52">
        <v>6.5</v>
      </c>
      <c r="M4" s="53">
        <v>0</v>
      </c>
      <c r="N4" s="53">
        <v>0</v>
      </c>
      <c r="O4" s="52">
        <v>3</v>
      </c>
      <c r="P4" s="55">
        <v>4.5</v>
      </c>
      <c r="Q4" s="44">
        <v>1</v>
      </c>
      <c r="R4" s="44">
        <v>1</v>
      </c>
      <c r="S4" s="44">
        <v>2</v>
      </c>
      <c r="T4" s="44">
        <v>0.5</v>
      </c>
      <c r="V4" s="46" t="s">
        <v>157</v>
      </c>
      <c r="W4" s="46"/>
      <c r="X4" s="46"/>
    </row>
    <row r="5" spans="1:28" ht="30" customHeight="1" thickTop="1" thickBot="1">
      <c r="A5" s="9" t="s">
        <v>22</v>
      </c>
      <c r="B5" s="10" t="s">
        <v>23</v>
      </c>
      <c r="C5" s="11" t="s">
        <v>24</v>
      </c>
      <c r="D5" s="56">
        <v>3.6</v>
      </c>
      <c r="E5" s="53">
        <v>0</v>
      </c>
      <c r="F5" s="52">
        <v>4.5999999999999996</v>
      </c>
      <c r="G5" s="39">
        <v>0</v>
      </c>
      <c r="H5" s="52">
        <v>6</v>
      </c>
      <c r="I5" s="52">
        <v>11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2">
        <v>6.8</v>
      </c>
      <c r="P5" s="57">
        <v>0</v>
      </c>
      <c r="V5" s="46" t="s">
        <v>156</v>
      </c>
      <c r="W5" s="46"/>
      <c r="X5" s="46"/>
    </row>
    <row r="6" spans="1:28" ht="30" customHeight="1" thickTop="1" thickBot="1">
      <c r="A6" s="9" t="s">
        <v>25</v>
      </c>
      <c r="B6" s="10" t="s">
        <v>26</v>
      </c>
      <c r="C6" s="11" t="s">
        <v>27</v>
      </c>
      <c r="D6" s="52">
        <v>2.7</v>
      </c>
      <c r="E6" s="52">
        <v>3</v>
      </c>
      <c r="F6" s="52">
        <v>4.5</v>
      </c>
      <c r="G6" s="54">
        <v>3.5</v>
      </c>
      <c r="H6" s="52">
        <v>5.8</v>
      </c>
      <c r="I6" s="53">
        <v>0</v>
      </c>
      <c r="J6" s="52">
        <v>7</v>
      </c>
      <c r="K6" s="53">
        <v>0</v>
      </c>
      <c r="L6" s="53">
        <v>0</v>
      </c>
      <c r="M6" s="52">
        <v>9.5</v>
      </c>
      <c r="N6" s="53">
        <v>0</v>
      </c>
      <c r="O6" s="52">
        <v>6</v>
      </c>
      <c r="P6" s="57">
        <v>0</v>
      </c>
      <c r="V6" s="46" t="s">
        <v>155</v>
      </c>
      <c r="W6" s="46"/>
      <c r="X6" s="46"/>
    </row>
    <row r="7" spans="1:28" ht="30" customHeight="1" thickTop="1">
      <c r="A7" s="16" t="s">
        <v>28</v>
      </c>
      <c r="B7" s="17" t="s">
        <v>29</v>
      </c>
      <c r="C7" s="18" t="s">
        <v>30</v>
      </c>
      <c r="D7" s="58">
        <v>2.2999999999999998</v>
      </c>
      <c r="E7" s="58">
        <v>2.2000000000000002</v>
      </c>
      <c r="F7" s="58">
        <v>4.7</v>
      </c>
      <c r="G7" s="59">
        <v>5.7</v>
      </c>
      <c r="H7" s="58">
        <v>5.6</v>
      </c>
      <c r="I7" s="60">
        <v>0</v>
      </c>
      <c r="J7" s="58">
        <v>5.5</v>
      </c>
      <c r="K7" s="58">
        <v>7.5</v>
      </c>
      <c r="L7" s="60">
        <v>0</v>
      </c>
      <c r="M7" s="58">
        <v>9.9</v>
      </c>
      <c r="N7" s="60">
        <v>0</v>
      </c>
      <c r="O7" s="58">
        <v>6</v>
      </c>
      <c r="P7" s="61">
        <v>0</v>
      </c>
    </row>
    <row r="8" spans="1:28" ht="30" customHeight="1" thickBot="1">
      <c r="A8" s="9" t="s">
        <v>28</v>
      </c>
      <c r="B8" s="10" t="s">
        <v>31</v>
      </c>
      <c r="C8" s="11" t="s">
        <v>32</v>
      </c>
      <c r="D8" s="52">
        <v>2</v>
      </c>
      <c r="E8" s="62">
        <v>5.2</v>
      </c>
      <c r="F8" s="52">
        <v>4.7</v>
      </c>
      <c r="G8" s="63">
        <v>7.2</v>
      </c>
      <c r="H8" s="56">
        <v>8.4</v>
      </c>
      <c r="I8" s="52">
        <v>11</v>
      </c>
      <c r="J8" s="64">
        <v>7.7</v>
      </c>
      <c r="K8" s="52">
        <v>5.5</v>
      </c>
      <c r="L8" s="62">
        <v>9.1</v>
      </c>
      <c r="M8" s="64">
        <v>11</v>
      </c>
      <c r="N8" s="52">
        <v>10</v>
      </c>
      <c r="O8" s="64">
        <v>7.5</v>
      </c>
      <c r="P8" s="65">
        <v>13.9</v>
      </c>
      <c r="Q8" s="44">
        <v>2</v>
      </c>
      <c r="R8" s="44">
        <v>4</v>
      </c>
      <c r="S8" s="44">
        <v>4</v>
      </c>
      <c r="T8" s="44">
        <v>1.5</v>
      </c>
    </row>
    <row r="9" spans="1:28" ht="30" customHeight="1" thickTop="1">
      <c r="A9" s="16" t="s">
        <v>33</v>
      </c>
      <c r="B9" s="17" t="s">
        <v>34</v>
      </c>
      <c r="C9" s="18" t="s">
        <v>35</v>
      </c>
      <c r="D9" s="58">
        <v>1.5</v>
      </c>
      <c r="E9" s="60">
        <v>0</v>
      </c>
      <c r="F9" s="60">
        <v>0</v>
      </c>
      <c r="G9" s="39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1">
        <v>0</v>
      </c>
    </row>
    <row r="10" spans="1:28" ht="30" customHeight="1">
      <c r="A10" s="16" t="s">
        <v>33</v>
      </c>
      <c r="B10" s="17" t="s">
        <v>36</v>
      </c>
      <c r="C10" s="18" t="s">
        <v>37</v>
      </c>
      <c r="D10" s="58">
        <v>1.8</v>
      </c>
      <c r="E10" s="58">
        <v>2.5</v>
      </c>
      <c r="F10" s="58">
        <v>4.5999999999999996</v>
      </c>
      <c r="G10" s="59">
        <v>5</v>
      </c>
      <c r="H10" s="58">
        <v>6.2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58">
        <v>6</v>
      </c>
      <c r="O10" s="60">
        <v>0</v>
      </c>
      <c r="P10" s="61">
        <v>0</v>
      </c>
    </row>
    <row r="11" spans="1:28" ht="30" customHeight="1" thickBot="1">
      <c r="A11" s="9" t="s">
        <v>33</v>
      </c>
      <c r="B11" s="10" t="s">
        <v>38</v>
      </c>
      <c r="C11" s="11" t="s">
        <v>39</v>
      </c>
      <c r="D11" s="52">
        <v>2</v>
      </c>
      <c r="E11" s="52">
        <v>3.6</v>
      </c>
      <c r="F11" s="52">
        <v>4.8</v>
      </c>
      <c r="G11" s="54">
        <v>5.5</v>
      </c>
      <c r="H11" s="52">
        <v>4.5</v>
      </c>
      <c r="I11" s="52">
        <v>10</v>
      </c>
      <c r="J11" s="52">
        <v>7</v>
      </c>
      <c r="K11" s="64">
        <v>8.3000000000000007</v>
      </c>
      <c r="L11" s="64">
        <v>8</v>
      </c>
      <c r="M11" s="52">
        <v>9</v>
      </c>
      <c r="N11" s="53">
        <v>0</v>
      </c>
      <c r="O11" s="52">
        <v>6.5</v>
      </c>
      <c r="P11" s="55">
        <v>6</v>
      </c>
      <c r="Q11" s="44">
        <v>1</v>
      </c>
      <c r="R11" s="44">
        <v>2</v>
      </c>
      <c r="S11" s="44">
        <v>2</v>
      </c>
      <c r="T11" s="44">
        <v>1</v>
      </c>
    </row>
    <row r="12" spans="1:28" ht="30" customHeight="1" thickTop="1" thickBot="1">
      <c r="A12" s="16" t="s">
        <v>40</v>
      </c>
      <c r="B12" s="17" t="s">
        <v>41</v>
      </c>
      <c r="C12" s="18" t="s">
        <v>42</v>
      </c>
      <c r="D12" s="58">
        <v>2</v>
      </c>
      <c r="E12" s="60">
        <v>0</v>
      </c>
      <c r="F12" s="60">
        <v>0</v>
      </c>
      <c r="G12" s="39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1">
        <v>0</v>
      </c>
    </row>
    <row r="13" spans="1:28" ht="30" customHeight="1" thickBot="1">
      <c r="A13" s="9" t="s">
        <v>40</v>
      </c>
      <c r="B13" s="10" t="s">
        <v>43</v>
      </c>
      <c r="C13" s="11" t="s">
        <v>44</v>
      </c>
      <c r="D13" s="53">
        <v>0</v>
      </c>
      <c r="E13" s="53">
        <v>0</v>
      </c>
      <c r="F13" s="53">
        <v>0</v>
      </c>
      <c r="G13" s="39">
        <v>0</v>
      </c>
      <c r="H13" s="52">
        <v>3.5</v>
      </c>
      <c r="I13" s="53">
        <v>0</v>
      </c>
      <c r="J13" s="53">
        <v>0</v>
      </c>
      <c r="K13" s="52">
        <v>5</v>
      </c>
      <c r="L13" s="53">
        <v>0</v>
      </c>
      <c r="M13" s="53">
        <v>0</v>
      </c>
      <c r="N13" s="53">
        <v>0</v>
      </c>
      <c r="O13" s="53">
        <v>0</v>
      </c>
      <c r="P13" s="57">
        <v>0</v>
      </c>
    </row>
    <row r="14" spans="1:28" ht="30" customHeight="1" thickTop="1">
      <c r="A14" s="16" t="s">
        <v>45</v>
      </c>
      <c r="B14" s="17" t="s">
        <v>46</v>
      </c>
      <c r="C14" s="18" t="s">
        <v>47</v>
      </c>
      <c r="D14" s="58">
        <v>1.3</v>
      </c>
      <c r="E14" s="58">
        <v>1.7</v>
      </c>
      <c r="F14" s="58">
        <v>3.3</v>
      </c>
      <c r="G14" s="59">
        <v>3.8</v>
      </c>
      <c r="H14" s="58">
        <v>5.6</v>
      </c>
      <c r="I14" s="60">
        <v>0</v>
      </c>
      <c r="J14" s="58">
        <v>3</v>
      </c>
      <c r="K14" s="60">
        <v>0</v>
      </c>
      <c r="L14" s="60">
        <v>0</v>
      </c>
      <c r="M14" s="60">
        <v>0</v>
      </c>
      <c r="N14" s="58">
        <v>5</v>
      </c>
      <c r="O14" s="58">
        <v>5.8</v>
      </c>
      <c r="P14" s="66">
        <v>4</v>
      </c>
      <c r="Q14" s="44">
        <v>1</v>
      </c>
      <c r="R14" s="44">
        <v>1</v>
      </c>
      <c r="S14" s="44">
        <v>1</v>
      </c>
      <c r="T14" s="44">
        <v>1</v>
      </c>
    </row>
    <row r="15" spans="1:28" ht="30" customHeight="1">
      <c r="A15" s="16" t="s">
        <v>45</v>
      </c>
      <c r="B15" s="17" t="s">
        <v>48</v>
      </c>
      <c r="C15" s="18" t="s">
        <v>49</v>
      </c>
      <c r="D15" s="58">
        <v>1.5</v>
      </c>
      <c r="E15" s="58">
        <v>2.2000000000000002</v>
      </c>
      <c r="F15" s="58">
        <v>4.5999999999999996</v>
      </c>
      <c r="G15" s="59">
        <v>3.4</v>
      </c>
      <c r="H15" s="60">
        <v>0</v>
      </c>
      <c r="I15" s="60">
        <v>0</v>
      </c>
      <c r="J15" s="60">
        <v>0</v>
      </c>
      <c r="K15" s="67">
        <v>7.7</v>
      </c>
      <c r="L15" s="58">
        <v>3.5</v>
      </c>
      <c r="M15" s="60">
        <v>0</v>
      </c>
      <c r="N15" s="60">
        <v>0</v>
      </c>
      <c r="O15" s="58">
        <v>4.8</v>
      </c>
      <c r="P15" s="66">
        <v>3.5</v>
      </c>
      <c r="Q15" s="44">
        <v>0.5</v>
      </c>
      <c r="R15" s="44">
        <v>1</v>
      </c>
      <c r="S15" s="44">
        <v>2</v>
      </c>
      <c r="T15" s="44">
        <v>0</v>
      </c>
    </row>
    <row r="16" spans="1:28" ht="30" customHeight="1">
      <c r="A16" s="16" t="s">
        <v>45</v>
      </c>
      <c r="B16" s="17" t="s">
        <v>50</v>
      </c>
      <c r="C16" s="18" t="s">
        <v>51</v>
      </c>
      <c r="D16" s="68">
        <v>3.6</v>
      </c>
      <c r="E16" s="68">
        <v>5</v>
      </c>
      <c r="F16" s="68">
        <v>5.9</v>
      </c>
      <c r="G16" s="69">
        <v>7.2</v>
      </c>
      <c r="H16" s="70">
        <v>9.1</v>
      </c>
      <c r="I16" s="70">
        <v>15.6</v>
      </c>
      <c r="J16" s="67">
        <v>7.7</v>
      </c>
      <c r="K16" s="58">
        <v>7</v>
      </c>
      <c r="L16" s="58">
        <v>6.8</v>
      </c>
      <c r="M16" s="58">
        <v>9</v>
      </c>
      <c r="N16" s="70">
        <v>13</v>
      </c>
      <c r="O16" s="67">
        <v>7.7</v>
      </c>
      <c r="P16" s="71">
        <v>11.2</v>
      </c>
      <c r="Q16" s="44">
        <v>1.5</v>
      </c>
      <c r="R16" s="44">
        <v>3</v>
      </c>
      <c r="S16" s="44">
        <v>4</v>
      </c>
      <c r="T16" s="44">
        <v>1.5</v>
      </c>
    </row>
    <row r="17" spans="1:20" ht="30" customHeight="1">
      <c r="A17" s="16" t="s">
        <v>45</v>
      </c>
      <c r="B17" s="17" t="s">
        <v>52</v>
      </c>
      <c r="C17" s="18" t="s">
        <v>53</v>
      </c>
      <c r="D17" s="58">
        <v>1.7</v>
      </c>
      <c r="E17" s="58">
        <v>1.5</v>
      </c>
      <c r="F17" s="58">
        <v>3</v>
      </c>
      <c r="G17" s="59">
        <v>5.2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1">
        <v>0</v>
      </c>
    </row>
    <row r="18" spans="1:20" ht="30" customHeight="1">
      <c r="A18" s="16" t="s">
        <v>45</v>
      </c>
      <c r="B18" s="17" t="s">
        <v>54</v>
      </c>
      <c r="C18" s="18" t="s">
        <v>55</v>
      </c>
      <c r="D18" s="58">
        <v>2.2999999999999998</v>
      </c>
      <c r="E18" s="58">
        <v>2.5</v>
      </c>
      <c r="F18" s="58">
        <v>4.7</v>
      </c>
      <c r="G18" s="59">
        <v>5.6</v>
      </c>
      <c r="H18" s="58">
        <v>6.2</v>
      </c>
      <c r="I18" s="58">
        <v>12</v>
      </c>
      <c r="J18" s="58">
        <v>7</v>
      </c>
      <c r="K18" s="58">
        <v>6.8</v>
      </c>
      <c r="L18" s="58">
        <v>6.2</v>
      </c>
      <c r="M18" s="60">
        <v>0</v>
      </c>
      <c r="N18" s="60">
        <v>0</v>
      </c>
      <c r="O18" s="58">
        <v>6</v>
      </c>
      <c r="P18" s="61">
        <v>0</v>
      </c>
    </row>
    <row r="19" spans="1:20" ht="30" customHeight="1" thickBot="1">
      <c r="A19" s="16" t="s">
        <v>45</v>
      </c>
      <c r="B19" s="17" t="s">
        <v>56</v>
      </c>
      <c r="C19" s="18" t="s">
        <v>57</v>
      </c>
      <c r="D19" s="58">
        <v>2</v>
      </c>
      <c r="E19" s="58">
        <v>3.5</v>
      </c>
      <c r="F19" s="70">
        <v>6.4</v>
      </c>
      <c r="G19" s="72">
        <v>6.6</v>
      </c>
      <c r="H19" s="58">
        <v>6.6</v>
      </c>
      <c r="I19" s="58">
        <v>10</v>
      </c>
      <c r="J19" s="58">
        <v>6</v>
      </c>
      <c r="K19" s="58">
        <v>5</v>
      </c>
      <c r="L19" s="58">
        <v>6.5</v>
      </c>
      <c r="M19" s="58">
        <v>9.8000000000000007</v>
      </c>
      <c r="N19" s="58">
        <v>6</v>
      </c>
      <c r="O19" s="58">
        <v>6.5</v>
      </c>
      <c r="P19" s="66">
        <v>8</v>
      </c>
      <c r="Q19" s="44">
        <v>2</v>
      </c>
      <c r="R19" s="44">
        <v>3</v>
      </c>
      <c r="S19" s="44">
        <v>3</v>
      </c>
      <c r="T19" s="44">
        <v>0</v>
      </c>
    </row>
    <row r="20" spans="1:20" ht="30" customHeight="1" thickBot="1">
      <c r="A20" s="16" t="s">
        <v>45</v>
      </c>
      <c r="B20" s="17" t="s">
        <v>58</v>
      </c>
      <c r="C20" s="18" t="s">
        <v>59</v>
      </c>
      <c r="D20" s="60">
        <v>0</v>
      </c>
      <c r="E20" s="58">
        <v>2.8</v>
      </c>
      <c r="F20" s="58">
        <v>3</v>
      </c>
      <c r="G20" s="39">
        <v>0</v>
      </c>
      <c r="H20" s="58">
        <v>5.6</v>
      </c>
      <c r="I20" s="58">
        <v>11.5</v>
      </c>
      <c r="J20" s="58">
        <v>3.5</v>
      </c>
      <c r="K20" s="58">
        <v>5</v>
      </c>
      <c r="L20" s="58">
        <v>5.7</v>
      </c>
      <c r="M20" s="58">
        <v>9</v>
      </c>
      <c r="N20" s="67">
        <v>11</v>
      </c>
      <c r="O20" s="58">
        <v>4.5</v>
      </c>
      <c r="P20" s="61">
        <v>0</v>
      </c>
    </row>
    <row r="21" spans="1:20" ht="30" customHeight="1">
      <c r="A21" s="16" t="s">
        <v>45</v>
      </c>
      <c r="B21" s="17" t="s">
        <v>60</v>
      </c>
      <c r="C21" s="18" t="s">
        <v>61</v>
      </c>
      <c r="D21" s="73">
        <v>3</v>
      </c>
      <c r="E21" s="58">
        <v>1.4</v>
      </c>
      <c r="F21" s="58">
        <v>4.8</v>
      </c>
      <c r="G21" s="39">
        <v>0</v>
      </c>
      <c r="H21" s="67">
        <v>7.7</v>
      </c>
      <c r="I21" s="60">
        <v>0</v>
      </c>
      <c r="J21" s="58">
        <v>0.5</v>
      </c>
      <c r="K21" s="58">
        <v>5.8</v>
      </c>
      <c r="L21" s="74">
        <v>-1</v>
      </c>
      <c r="M21" s="60">
        <v>0</v>
      </c>
      <c r="N21" s="60">
        <v>0</v>
      </c>
      <c r="O21" s="58">
        <v>3.5</v>
      </c>
      <c r="P21" s="66">
        <v>2</v>
      </c>
      <c r="Q21" s="44">
        <v>0</v>
      </c>
      <c r="R21" s="44">
        <v>1</v>
      </c>
      <c r="S21" s="44">
        <v>1</v>
      </c>
      <c r="T21" s="44">
        <v>0</v>
      </c>
    </row>
    <row r="22" spans="1:20" ht="30" customHeight="1">
      <c r="A22" s="16" t="s">
        <v>45</v>
      </c>
      <c r="B22" s="17" t="s">
        <v>62</v>
      </c>
      <c r="C22" s="18" t="s">
        <v>63</v>
      </c>
      <c r="D22" s="58">
        <v>1.3</v>
      </c>
      <c r="E22" s="58">
        <v>1.5</v>
      </c>
      <c r="F22" s="58">
        <v>3.2</v>
      </c>
      <c r="G22" s="59">
        <v>3</v>
      </c>
      <c r="H22" s="58">
        <v>5.5</v>
      </c>
      <c r="I22" s="60">
        <v>0</v>
      </c>
      <c r="J22" s="58">
        <v>4</v>
      </c>
      <c r="K22" s="58">
        <v>5.5</v>
      </c>
      <c r="L22" s="60">
        <v>0</v>
      </c>
      <c r="M22" s="60">
        <v>0</v>
      </c>
      <c r="N22" s="60">
        <v>0</v>
      </c>
      <c r="O22" s="58">
        <v>4</v>
      </c>
      <c r="P22" s="61">
        <v>0</v>
      </c>
    </row>
    <row r="23" spans="1:20" ht="30" customHeight="1">
      <c r="A23" s="16" t="s">
        <v>45</v>
      </c>
      <c r="B23" s="17" t="s">
        <v>64</v>
      </c>
      <c r="C23" s="18" t="s">
        <v>64</v>
      </c>
      <c r="D23" s="58">
        <v>2.4</v>
      </c>
      <c r="E23" s="58">
        <v>3.2</v>
      </c>
      <c r="F23" s="58">
        <v>4.8</v>
      </c>
      <c r="G23" s="72">
        <v>6.4</v>
      </c>
      <c r="H23" s="58">
        <v>6.3</v>
      </c>
      <c r="I23" s="60">
        <v>0</v>
      </c>
      <c r="J23" s="58">
        <v>6</v>
      </c>
      <c r="K23" s="58">
        <v>4.5</v>
      </c>
      <c r="L23" s="58">
        <v>5.9</v>
      </c>
      <c r="M23" s="58">
        <v>9</v>
      </c>
      <c r="N23" s="60">
        <v>0</v>
      </c>
      <c r="O23" s="58">
        <v>5.5</v>
      </c>
      <c r="P23" s="61">
        <v>0</v>
      </c>
    </row>
    <row r="24" spans="1:20" ht="30" customHeight="1" thickBot="1">
      <c r="A24" s="9" t="s">
        <v>45</v>
      </c>
      <c r="B24" s="10" t="s">
        <v>65</v>
      </c>
      <c r="C24" s="11" t="s">
        <v>66</v>
      </c>
      <c r="D24" s="52">
        <v>1.3</v>
      </c>
      <c r="E24" s="52">
        <v>1.5</v>
      </c>
      <c r="F24" s="52">
        <v>3</v>
      </c>
      <c r="G24" s="54">
        <v>4.5999999999999996</v>
      </c>
      <c r="H24" s="52">
        <v>3.5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7">
        <v>0</v>
      </c>
    </row>
    <row r="25" spans="1:20" ht="30" customHeight="1" thickTop="1" thickBot="1">
      <c r="A25" s="9" t="s">
        <v>67</v>
      </c>
      <c r="B25" s="10" t="s">
        <v>68</v>
      </c>
      <c r="C25" s="11" t="s">
        <v>69</v>
      </c>
      <c r="D25" s="52">
        <v>2</v>
      </c>
      <c r="E25" s="56">
        <v>5</v>
      </c>
      <c r="F25" s="56">
        <v>5.9</v>
      </c>
      <c r="G25" s="54">
        <v>3.7</v>
      </c>
      <c r="H25" s="52">
        <v>6.2</v>
      </c>
      <c r="I25" s="53">
        <v>0</v>
      </c>
      <c r="J25" s="56">
        <v>8.4</v>
      </c>
      <c r="K25" s="52">
        <v>5</v>
      </c>
      <c r="L25" s="53">
        <v>0</v>
      </c>
      <c r="M25" s="53">
        <v>0</v>
      </c>
      <c r="N25" s="53">
        <v>0</v>
      </c>
      <c r="O25" s="53">
        <v>0</v>
      </c>
      <c r="P25" s="57">
        <v>0</v>
      </c>
    </row>
    <row r="26" spans="1:20" ht="30" customHeight="1" thickTop="1">
      <c r="A26" s="16" t="s">
        <v>70</v>
      </c>
      <c r="B26" s="17" t="s">
        <v>16</v>
      </c>
      <c r="C26" s="18" t="s">
        <v>71</v>
      </c>
      <c r="D26" s="58">
        <v>2.5</v>
      </c>
      <c r="E26" s="73">
        <v>3.7</v>
      </c>
      <c r="F26" s="60">
        <v>0</v>
      </c>
      <c r="G26" s="59">
        <v>3.6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7">
        <v>7.7</v>
      </c>
      <c r="P26" s="61">
        <v>0</v>
      </c>
    </row>
    <row r="27" spans="1:20" ht="30" customHeight="1">
      <c r="A27" s="16" t="s">
        <v>70</v>
      </c>
      <c r="B27" s="17" t="s">
        <v>72</v>
      </c>
      <c r="C27" s="18" t="s">
        <v>73</v>
      </c>
      <c r="D27" s="58">
        <v>2.2999999999999998</v>
      </c>
      <c r="E27" s="58">
        <v>2.5</v>
      </c>
      <c r="F27" s="58">
        <v>4.3</v>
      </c>
      <c r="G27" s="59">
        <v>3.7</v>
      </c>
      <c r="H27" s="60">
        <v>0</v>
      </c>
      <c r="I27" s="60">
        <v>0</v>
      </c>
      <c r="J27" s="70">
        <v>9.1</v>
      </c>
      <c r="K27" s="68">
        <v>8.4</v>
      </c>
      <c r="L27" s="58">
        <v>6.7</v>
      </c>
      <c r="M27" s="60">
        <v>0</v>
      </c>
      <c r="N27" s="60">
        <v>0</v>
      </c>
      <c r="O27" s="60">
        <v>0</v>
      </c>
      <c r="P27" s="61">
        <v>0</v>
      </c>
    </row>
    <row r="28" spans="1:20" ht="30" customHeight="1">
      <c r="A28" s="16" t="s">
        <v>70</v>
      </c>
      <c r="B28" s="17" t="s">
        <v>74</v>
      </c>
      <c r="C28" s="18" t="s">
        <v>75</v>
      </c>
      <c r="D28" s="60">
        <v>0</v>
      </c>
      <c r="E28" s="58">
        <v>3.5</v>
      </c>
      <c r="F28" s="58">
        <v>4</v>
      </c>
      <c r="G28" s="59">
        <v>3.2</v>
      </c>
      <c r="H28" s="58">
        <v>4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58">
        <v>4</v>
      </c>
      <c r="P28" s="66">
        <v>6.5</v>
      </c>
      <c r="Q28" s="44">
        <v>1.5</v>
      </c>
      <c r="R28" s="44">
        <v>2</v>
      </c>
      <c r="S28" s="44">
        <v>2</v>
      </c>
      <c r="T28" s="44">
        <v>1</v>
      </c>
    </row>
    <row r="29" spans="1:20" ht="30" customHeight="1">
      <c r="A29" s="16" t="s">
        <v>70</v>
      </c>
      <c r="B29" s="17" t="s">
        <v>76</v>
      </c>
      <c r="C29" s="18" t="s">
        <v>77</v>
      </c>
      <c r="D29" s="58">
        <v>2.7</v>
      </c>
      <c r="E29" s="58">
        <v>2.5</v>
      </c>
      <c r="F29" s="58">
        <v>4.7</v>
      </c>
      <c r="G29" s="59">
        <v>5.4</v>
      </c>
      <c r="H29" s="58">
        <v>5.6</v>
      </c>
      <c r="I29" s="58">
        <v>11</v>
      </c>
      <c r="J29" s="58">
        <v>5.5</v>
      </c>
      <c r="K29" s="67">
        <v>8</v>
      </c>
      <c r="L29" s="58">
        <v>3.5</v>
      </c>
      <c r="M29" s="58">
        <v>9.5</v>
      </c>
      <c r="N29" s="60">
        <v>0</v>
      </c>
      <c r="O29" s="68">
        <v>8.4</v>
      </c>
      <c r="P29" s="61">
        <v>0</v>
      </c>
    </row>
    <row r="30" spans="1:20" ht="30" customHeight="1" thickBot="1">
      <c r="A30" s="16" t="s">
        <v>70</v>
      </c>
      <c r="B30" s="17" t="s">
        <v>78</v>
      </c>
      <c r="C30" s="18" t="s">
        <v>79</v>
      </c>
      <c r="D30" s="73">
        <v>2.9</v>
      </c>
      <c r="E30" s="58">
        <v>2.7</v>
      </c>
      <c r="F30" s="58">
        <v>4.7</v>
      </c>
      <c r="G30" s="59">
        <v>4.3</v>
      </c>
      <c r="H30" s="58">
        <v>5.5</v>
      </c>
      <c r="I30" s="67">
        <v>13.2</v>
      </c>
      <c r="J30" s="58">
        <v>5</v>
      </c>
      <c r="K30" s="58">
        <v>6.5</v>
      </c>
      <c r="L30" s="58">
        <v>6.8</v>
      </c>
      <c r="M30" s="68">
        <v>12</v>
      </c>
      <c r="N30" s="60">
        <v>0</v>
      </c>
      <c r="O30" s="58">
        <v>6.2</v>
      </c>
      <c r="P30" s="66">
        <v>5.5</v>
      </c>
      <c r="Q30" s="44">
        <v>0.5</v>
      </c>
      <c r="R30" s="44">
        <v>1</v>
      </c>
      <c r="S30" s="44">
        <v>2.5</v>
      </c>
      <c r="T30" s="44">
        <v>1.5</v>
      </c>
    </row>
    <row r="31" spans="1:20" ht="30" customHeight="1">
      <c r="A31" s="16" t="s">
        <v>70</v>
      </c>
      <c r="B31" s="17" t="s">
        <v>80</v>
      </c>
      <c r="C31" s="18" t="s">
        <v>81</v>
      </c>
      <c r="D31" s="67">
        <v>3.3</v>
      </c>
      <c r="E31" s="60">
        <v>0</v>
      </c>
      <c r="F31" s="58">
        <v>4.5999999999999996</v>
      </c>
      <c r="G31" s="39">
        <v>0</v>
      </c>
      <c r="H31" s="58">
        <v>6</v>
      </c>
      <c r="I31" s="58">
        <v>12</v>
      </c>
      <c r="J31" s="60">
        <v>0</v>
      </c>
      <c r="K31" s="58">
        <v>6.8</v>
      </c>
      <c r="L31" s="68">
        <v>8.4</v>
      </c>
      <c r="M31" s="60">
        <v>0</v>
      </c>
      <c r="N31" s="60">
        <v>0</v>
      </c>
      <c r="O31" s="60">
        <v>0</v>
      </c>
      <c r="P31" s="61">
        <v>0</v>
      </c>
    </row>
    <row r="32" spans="1:20" ht="30" customHeight="1" thickBot="1">
      <c r="A32" s="9" t="s">
        <v>70</v>
      </c>
      <c r="B32" s="10" t="s">
        <v>82</v>
      </c>
      <c r="C32" s="11" t="s">
        <v>83</v>
      </c>
      <c r="D32" s="52">
        <v>1.8</v>
      </c>
      <c r="E32" s="52">
        <v>3</v>
      </c>
      <c r="F32" s="52">
        <v>4</v>
      </c>
      <c r="G32" s="54">
        <v>3</v>
      </c>
      <c r="H32" s="52">
        <v>4.2</v>
      </c>
      <c r="I32" s="52">
        <v>9</v>
      </c>
      <c r="J32" s="52">
        <v>5.5</v>
      </c>
      <c r="K32" s="52">
        <v>6.9</v>
      </c>
      <c r="L32" s="52">
        <v>7.5</v>
      </c>
      <c r="M32" s="52">
        <v>9.1999999999999993</v>
      </c>
      <c r="N32" s="52">
        <v>5</v>
      </c>
      <c r="O32" s="52">
        <v>5.5</v>
      </c>
      <c r="P32" s="55">
        <v>9</v>
      </c>
      <c r="Q32" s="44">
        <v>2</v>
      </c>
      <c r="R32" s="44">
        <v>3</v>
      </c>
      <c r="S32" s="44">
        <v>2.5</v>
      </c>
      <c r="T32" s="44">
        <v>1.5</v>
      </c>
    </row>
    <row r="33" spans="1:21" ht="30" customHeight="1" thickTop="1">
      <c r="A33" s="16" t="s">
        <v>84</v>
      </c>
      <c r="B33" s="17" t="s">
        <v>85</v>
      </c>
      <c r="C33" s="18" t="s">
        <v>86</v>
      </c>
      <c r="D33" s="58">
        <v>2.2999999999999998</v>
      </c>
      <c r="E33" s="58">
        <v>2.5</v>
      </c>
      <c r="F33" s="58">
        <v>4.3</v>
      </c>
      <c r="G33" s="59">
        <v>5</v>
      </c>
      <c r="H33" s="58">
        <v>5.8</v>
      </c>
      <c r="I33" s="58">
        <v>12</v>
      </c>
      <c r="J33" s="58">
        <v>5.5</v>
      </c>
      <c r="K33" s="58">
        <v>6.5</v>
      </c>
      <c r="L33" s="58">
        <v>6</v>
      </c>
      <c r="M33" s="58">
        <v>9.1999999999999993</v>
      </c>
      <c r="N33" s="58">
        <v>8</v>
      </c>
      <c r="O33" s="58">
        <v>6.5</v>
      </c>
      <c r="P33" s="66">
        <v>9</v>
      </c>
      <c r="Q33" s="44">
        <v>2</v>
      </c>
      <c r="R33" s="44">
        <v>3</v>
      </c>
      <c r="S33" s="44">
        <v>3</v>
      </c>
      <c r="T33" s="44">
        <v>1</v>
      </c>
    </row>
    <row r="34" spans="1:21" ht="30" customHeight="1" thickBot="1">
      <c r="A34" s="16" t="s">
        <v>84</v>
      </c>
      <c r="B34" s="17" t="s">
        <v>87</v>
      </c>
      <c r="C34" s="18" t="s">
        <v>88</v>
      </c>
      <c r="D34" s="58">
        <v>1.4</v>
      </c>
      <c r="E34" s="58">
        <v>2.2999999999999998</v>
      </c>
      <c r="F34" s="58">
        <v>4.2</v>
      </c>
      <c r="G34" s="59">
        <v>3</v>
      </c>
      <c r="H34" s="58">
        <v>4.5</v>
      </c>
      <c r="I34" s="60">
        <v>0</v>
      </c>
      <c r="J34" s="58">
        <v>5.5</v>
      </c>
      <c r="K34" s="58">
        <v>6.5</v>
      </c>
      <c r="L34" s="58">
        <v>6.8</v>
      </c>
      <c r="M34" s="67">
        <v>11</v>
      </c>
      <c r="N34" s="58">
        <v>1</v>
      </c>
      <c r="O34" s="60">
        <v>0</v>
      </c>
      <c r="P34" s="66">
        <v>3</v>
      </c>
      <c r="Q34" s="44">
        <v>0.5</v>
      </c>
      <c r="R34" s="44">
        <v>1</v>
      </c>
      <c r="S34" s="44">
        <v>1</v>
      </c>
      <c r="T34" s="44">
        <v>0.5</v>
      </c>
    </row>
    <row r="35" spans="1:21" ht="30" customHeight="1" thickBot="1">
      <c r="A35" s="9" t="s">
        <v>84</v>
      </c>
      <c r="B35" s="10" t="s">
        <v>89</v>
      </c>
      <c r="C35" s="11" t="s">
        <v>90</v>
      </c>
      <c r="D35" s="53">
        <v>0</v>
      </c>
      <c r="E35" s="53">
        <v>0</v>
      </c>
      <c r="F35" s="53">
        <v>0</v>
      </c>
      <c r="G35" s="39">
        <v>0</v>
      </c>
      <c r="H35" s="52">
        <v>6.5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7">
        <v>0</v>
      </c>
    </row>
    <row r="36" spans="1:21" ht="30" customHeight="1" thickTop="1">
      <c r="A36" s="16" t="s">
        <v>91</v>
      </c>
      <c r="B36" s="17" t="s">
        <v>92</v>
      </c>
      <c r="C36" s="18" t="s">
        <v>93</v>
      </c>
      <c r="D36" s="58">
        <v>2.5</v>
      </c>
      <c r="E36" s="60">
        <v>0</v>
      </c>
      <c r="F36" s="58">
        <v>4.5</v>
      </c>
      <c r="G36" s="75">
        <v>7.8</v>
      </c>
      <c r="H36" s="58">
        <v>6.4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1">
        <v>0</v>
      </c>
    </row>
    <row r="37" spans="1:21" ht="30" customHeight="1" thickBot="1">
      <c r="A37" s="9" t="s">
        <v>91</v>
      </c>
      <c r="B37" s="10" t="s">
        <v>94</v>
      </c>
      <c r="C37" s="11" t="s">
        <v>95</v>
      </c>
      <c r="D37" s="52">
        <v>2.6</v>
      </c>
      <c r="E37" s="64">
        <v>4.2</v>
      </c>
      <c r="F37" s="52">
        <v>3.7</v>
      </c>
      <c r="G37" s="54">
        <v>4</v>
      </c>
      <c r="H37" s="52">
        <v>5.7</v>
      </c>
      <c r="I37" s="64">
        <v>13.2</v>
      </c>
      <c r="J37" s="52">
        <v>5.5</v>
      </c>
      <c r="K37" s="52">
        <v>6</v>
      </c>
      <c r="L37" s="52">
        <v>6</v>
      </c>
      <c r="M37" s="56">
        <v>12</v>
      </c>
      <c r="N37" s="52">
        <v>7</v>
      </c>
      <c r="O37" s="52">
        <v>3.5</v>
      </c>
      <c r="P37" s="76">
        <v>16.600000000000001</v>
      </c>
      <c r="Q37" s="44">
        <v>2</v>
      </c>
      <c r="R37" s="44">
        <v>4</v>
      </c>
      <c r="S37" s="44">
        <v>4</v>
      </c>
      <c r="T37" s="44">
        <v>2</v>
      </c>
      <c r="U37" s="43" t="s">
        <v>154</v>
      </c>
    </row>
    <row r="38" spans="1:21" ht="30" customHeight="1" thickTop="1" thickBot="1">
      <c r="A38" s="140" t="s">
        <v>45</v>
      </c>
      <c r="B38" s="10" t="s">
        <v>96</v>
      </c>
      <c r="C38" s="11" t="s">
        <v>97</v>
      </c>
      <c r="D38" s="52">
        <v>2.8</v>
      </c>
      <c r="E38" s="52">
        <v>3</v>
      </c>
      <c r="F38" s="64">
        <v>5.4</v>
      </c>
      <c r="G38" s="77">
        <v>6.4</v>
      </c>
      <c r="H38" s="52">
        <v>6.6</v>
      </c>
      <c r="I38" s="52">
        <v>12</v>
      </c>
      <c r="J38" s="64">
        <v>7.7</v>
      </c>
      <c r="K38" s="62">
        <v>9.1</v>
      </c>
      <c r="L38" s="52">
        <v>7</v>
      </c>
      <c r="M38" s="52">
        <v>9.9</v>
      </c>
      <c r="N38" s="56">
        <v>12</v>
      </c>
      <c r="O38" s="62">
        <v>9.1</v>
      </c>
      <c r="P38" s="65">
        <v>13.9</v>
      </c>
      <c r="Q38" s="44">
        <v>2</v>
      </c>
      <c r="R38" s="44">
        <v>4</v>
      </c>
      <c r="S38" s="44">
        <v>4</v>
      </c>
      <c r="T38" s="44">
        <v>1.5</v>
      </c>
    </row>
    <row r="39" spans="1:21" ht="30" customHeight="1" thickTop="1" thickBot="1">
      <c r="A39" s="9" t="s">
        <v>98</v>
      </c>
      <c r="B39" s="10" t="s">
        <v>99</v>
      </c>
      <c r="C39" s="11" t="s">
        <v>100</v>
      </c>
      <c r="D39" s="53">
        <v>0</v>
      </c>
      <c r="E39" s="53">
        <v>0</v>
      </c>
      <c r="F39" s="52">
        <v>4.8</v>
      </c>
      <c r="G39" s="39">
        <v>0</v>
      </c>
      <c r="H39" s="78">
        <v>6.4</v>
      </c>
      <c r="I39" s="64">
        <v>13.2</v>
      </c>
      <c r="J39" s="53">
        <v>0</v>
      </c>
      <c r="K39" s="53">
        <v>0</v>
      </c>
      <c r="L39" s="53">
        <v>0</v>
      </c>
      <c r="M39" s="78">
        <v>9</v>
      </c>
      <c r="N39" s="53">
        <v>0</v>
      </c>
      <c r="O39" s="53">
        <v>0</v>
      </c>
      <c r="P39" s="57">
        <v>0</v>
      </c>
    </row>
    <row r="40" spans="1:21" ht="30" customHeight="1" thickTop="1" thickBot="1">
      <c r="A40" s="16" t="s">
        <v>101</v>
      </c>
      <c r="B40" s="17" t="s">
        <v>16</v>
      </c>
      <c r="C40" s="18" t="s">
        <v>102</v>
      </c>
      <c r="D40" s="67">
        <v>3.3</v>
      </c>
      <c r="E40" s="67">
        <v>4.2</v>
      </c>
      <c r="F40" s="67">
        <v>5.4</v>
      </c>
      <c r="G40" s="59">
        <v>4.5</v>
      </c>
      <c r="H40" s="67">
        <v>7.7</v>
      </c>
      <c r="I40" s="68">
        <v>14.4</v>
      </c>
      <c r="J40" s="58">
        <v>7</v>
      </c>
      <c r="K40" s="58">
        <v>6.3</v>
      </c>
      <c r="L40" s="67">
        <v>8</v>
      </c>
      <c r="M40" s="58">
        <v>10</v>
      </c>
      <c r="N40" s="68">
        <v>12</v>
      </c>
      <c r="O40" s="68">
        <v>8.5</v>
      </c>
      <c r="P40" s="66">
        <v>9.1999999999999993</v>
      </c>
      <c r="Q40" s="44">
        <v>2</v>
      </c>
      <c r="R40" s="44">
        <v>3</v>
      </c>
      <c r="S40" s="44">
        <v>3</v>
      </c>
      <c r="T40" s="44">
        <v>1.2</v>
      </c>
    </row>
    <row r="41" spans="1:21" ht="30" customHeight="1">
      <c r="A41" s="16" t="s">
        <v>101</v>
      </c>
      <c r="B41" s="17" t="s">
        <v>103</v>
      </c>
      <c r="C41" s="18" t="s">
        <v>104</v>
      </c>
      <c r="D41" s="60">
        <v>0</v>
      </c>
      <c r="E41" s="60">
        <v>0</v>
      </c>
      <c r="F41" s="60">
        <v>0</v>
      </c>
      <c r="G41" s="39">
        <v>0</v>
      </c>
      <c r="H41" s="60">
        <v>0</v>
      </c>
      <c r="I41" s="68">
        <v>14.4</v>
      </c>
      <c r="J41" s="60">
        <v>0</v>
      </c>
      <c r="K41" s="68">
        <v>8.4</v>
      </c>
      <c r="L41" s="68">
        <v>8.4</v>
      </c>
      <c r="M41" s="67">
        <v>11.5</v>
      </c>
      <c r="N41" s="60">
        <v>0</v>
      </c>
      <c r="O41" s="60">
        <v>0</v>
      </c>
      <c r="P41" s="61">
        <v>0</v>
      </c>
    </row>
    <row r="42" spans="1:21" ht="30" customHeight="1" thickBot="1">
      <c r="A42" s="9" t="s">
        <v>101</v>
      </c>
      <c r="B42" s="10" t="s">
        <v>105</v>
      </c>
      <c r="C42" s="11" t="s">
        <v>106</v>
      </c>
      <c r="D42" s="52">
        <v>1.5</v>
      </c>
      <c r="E42" s="52">
        <v>3</v>
      </c>
      <c r="F42" s="52">
        <v>3.6</v>
      </c>
      <c r="G42" s="54">
        <v>3.4</v>
      </c>
      <c r="H42" s="53">
        <v>0</v>
      </c>
      <c r="I42" s="53">
        <v>0</v>
      </c>
      <c r="J42" s="52">
        <v>4</v>
      </c>
      <c r="K42" s="53">
        <v>0</v>
      </c>
      <c r="L42" s="52">
        <v>3.5</v>
      </c>
      <c r="M42" s="53">
        <v>0</v>
      </c>
      <c r="N42" s="53">
        <v>0</v>
      </c>
      <c r="O42" s="53">
        <v>0</v>
      </c>
      <c r="P42" s="57">
        <v>0</v>
      </c>
    </row>
    <row r="43" spans="1:21" ht="30" customHeight="1" thickTop="1" thickBot="1">
      <c r="A43" s="9" t="s">
        <v>107</v>
      </c>
      <c r="B43" s="10" t="s">
        <v>108</v>
      </c>
      <c r="C43" s="11" t="s">
        <v>109</v>
      </c>
      <c r="D43" s="52">
        <v>2.6</v>
      </c>
      <c r="E43" s="52">
        <v>2</v>
      </c>
      <c r="F43" s="52">
        <v>3.8</v>
      </c>
      <c r="G43" s="54">
        <v>4.5</v>
      </c>
      <c r="H43" s="52">
        <v>5.8</v>
      </c>
      <c r="I43" s="52">
        <v>11</v>
      </c>
      <c r="J43" s="53">
        <v>0</v>
      </c>
      <c r="K43" s="53">
        <v>0</v>
      </c>
      <c r="L43" s="53">
        <v>0</v>
      </c>
      <c r="M43" s="53">
        <v>0</v>
      </c>
      <c r="N43" s="64">
        <v>11</v>
      </c>
      <c r="O43" s="52">
        <v>6.5</v>
      </c>
      <c r="P43" s="57">
        <v>0</v>
      </c>
    </row>
    <row r="44" spans="1:21" ht="30" customHeight="1" thickTop="1" thickBot="1">
      <c r="A44" s="9" t="s">
        <v>110</v>
      </c>
      <c r="B44" s="10" t="s">
        <v>111</v>
      </c>
      <c r="C44" s="11" t="s">
        <v>112</v>
      </c>
      <c r="D44" s="52">
        <v>2.6</v>
      </c>
      <c r="E44" s="52">
        <v>1.7</v>
      </c>
      <c r="F44" s="52">
        <v>3.6</v>
      </c>
      <c r="G44" s="54">
        <v>4.8</v>
      </c>
      <c r="H44" s="52">
        <v>4.2</v>
      </c>
      <c r="I44" s="53">
        <v>0</v>
      </c>
      <c r="J44" s="53">
        <v>0</v>
      </c>
      <c r="K44" s="52">
        <v>5.5</v>
      </c>
      <c r="L44" s="52">
        <v>5.5</v>
      </c>
      <c r="M44" s="52">
        <v>9</v>
      </c>
      <c r="N44" s="53">
        <v>0</v>
      </c>
      <c r="O44" s="52">
        <v>5</v>
      </c>
      <c r="P44" s="57">
        <v>0</v>
      </c>
    </row>
    <row r="45" spans="1:21" ht="30" customHeight="1" thickTop="1" thickBot="1">
      <c r="A45" s="16" t="s">
        <v>113</v>
      </c>
      <c r="B45" s="17" t="s">
        <v>114</v>
      </c>
      <c r="C45" s="18" t="s">
        <v>115</v>
      </c>
      <c r="D45" s="58">
        <v>1.5</v>
      </c>
      <c r="E45" s="60">
        <v>0</v>
      </c>
      <c r="F45" s="58">
        <v>3.5</v>
      </c>
      <c r="G45" s="59">
        <v>4.7</v>
      </c>
      <c r="H45" s="58">
        <v>5.8</v>
      </c>
      <c r="I45" s="58">
        <v>10</v>
      </c>
      <c r="J45" s="60">
        <v>0</v>
      </c>
      <c r="K45" s="60">
        <v>0</v>
      </c>
      <c r="L45" s="60">
        <v>0</v>
      </c>
      <c r="M45" s="58">
        <v>1</v>
      </c>
      <c r="N45" s="60">
        <v>0</v>
      </c>
      <c r="O45" s="60">
        <v>0</v>
      </c>
      <c r="P45" s="61">
        <v>0</v>
      </c>
    </row>
    <row r="46" spans="1:21" ht="30" customHeight="1">
      <c r="A46" s="16" t="s">
        <v>113</v>
      </c>
      <c r="B46" s="17" t="s">
        <v>116</v>
      </c>
      <c r="C46" s="18" t="s">
        <v>117</v>
      </c>
      <c r="D46" s="67">
        <v>3.3</v>
      </c>
      <c r="E46" s="58">
        <v>2</v>
      </c>
      <c r="F46" s="67">
        <v>5.4</v>
      </c>
      <c r="G46" s="39">
        <v>0</v>
      </c>
      <c r="H46" s="68">
        <v>8.4</v>
      </c>
      <c r="I46" s="60">
        <v>0</v>
      </c>
      <c r="J46" s="58">
        <v>6</v>
      </c>
      <c r="K46" s="60">
        <v>0</v>
      </c>
      <c r="L46" s="60">
        <v>0</v>
      </c>
      <c r="M46" s="60">
        <v>0</v>
      </c>
      <c r="N46" s="67">
        <v>11</v>
      </c>
      <c r="O46" s="60">
        <v>0</v>
      </c>
      <c r="P46" s="61">
        <v>0</v>
      </c>
    </row>
    <row r="47" spans="1:21" ht="30" customHeight="1" thickBot="1">
      <c r="A47" s="16" t="s">
        <v>113</v>
      </c>
      <c r="B47" s="17" t="s">
        <v>118</v>
      </c>
      <c r="C47" s="18" t="s">
        <v>119</v>
      </c>
      <c r="D47" s="58">
        <v>1.6</v>
      </c>
      <c r="E47" s="60">
        <v>0</v>
      </c>
      <c r="F47" s="60">
        <v>0</v>
      </c>
      <c r="G47" s="59">
        <v>5.2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71">
        <v>11.2</v>
      </c>
      <c r="Q47" s="44">
        <v>2</v>
      </c>
      <c r="R47" s="44">
        <v>3</v>
      </c>
      <c r="S47" s="44">
        <v>3</v>
      </c>
      <c r="T47" s="44">
        <v>2</v>
      </c>
    </row>
    <row r="48" spans="1:21" ht="30" customHeight="1">
      <c r="A48" s="16" t="s">
        <v>113</v>
      </c>
      <c r="B48" s="17" t="s">
        <v>120</v>
      </c>
      <c r="C48" s="18" t="s">
        <v>121</v>
      </c>
      <c r="D48" s="60">
        <v>0</v>
      </c>
      <c r="E48" s="60">
        <v>0</v>
      </c>
      <c r="F48" s="58">
        <v>4.8</v>
      </c>
      <c r="G48" s="39">
        <v>0</v>
      </c>
      <c r="H48" s="58">
        <v>6</v>
      </c>
      <c r="I48" s="60">
        <v>0</v>
      </c>
      <c r="J48" s="60">
        <v>0</v>
      </c>
      <c r="K48" s="60">
        <v>0</v>
      </c>
      <c r="L48" s="58">
        <v>3.9</v>
      </c>
      <c r="M48" s="58">
        <v>9</v>
      </c>
      <c r="N48" s="60">
        <v>0</v>
      </c>
      <c r="O48" s="60">
        <v>0</v>
      </c>
      <c r="P48" s="61">
        <v>0</v>
      </c>
    </row>
    <row r="49" spans="1:20" ht="30" customHeight="1">
      <c r="A49" s="16" t="s">
        <v>113</v>
      </c>
      <c r="B49" s="17" t="s">
        <v>122</v>
      </c>
      <c r="C49" s="18" t="s">
        <v>123</v>
      </c>
      <c r="D49" s="58">
        <v>2.7</v>
      </c>
      <c r="E49" s="58">
        <v>2</v>
      </c>
      <c r="F49" s="58">
        <v>4.5999999999999996</v>
      </c>
      <c r="G49" s="59">
        <v>5</v>
      </c>
      <c r="H49" s="67">
        <v>7.7</v>
      </c>
      <c r="I49" s="58">
        <v>11.5</v>
      </c>
      <c r="J49" s="68">
        <v>8.4</v>
      </c>
      <c r="K49" s="58">
        <v>6.2</v>
      </c>
      <c r="L49" s="67">
        <v>7.7</v>
      </c>
      <c r="M49" s="58">
        <v>8.9</v>
      </c>
      <c r="N49" s="58">
        <v>8</v>
      </c>
      <c r="O49" s="58">
        <v>5</v>
      </c>
      <c r="P49" s="71">
        <v>11.2</v>
      </c>
      <c r="Q49" s="44">
        <v>1.5</v>
      </c>
      <c r="R49" s="44">
        <v>3.5</v>
      </c>
      <c r="S49" s="44">
        <v>3.5</v>
      </c>
      <c r="T49" s="44">
        <v>1.5</v>
      </c>
    </row>
    <row r="50" spans="1:20" ht="30" customHeight="1">
      <c r="A50" s="16" t="s">
        <v>113</v>
      </c>
      <c r="B50" s="17" t="s">
        <v>124</v>
      </c>
      <c r="C50" s="18" t="s">
        <v>125</v>
      </c>
      <c r="D50" s="58">
        <v>2.8</v>
      </c>
      <c r="E50" s="58">
        <v>1.5</v>
      </c>
      <c r="F50" s="58">
        <v>3.2</v>
      </c>
      <c r="G50" s="59">
        <v>4.7</v>
      </c>
      <c r="H50" s="58">
        <v>5.4</v>
      </c>
      <c r="I50" s="60">
        <v>0</v>
      </c>
      <c r="J50" s="60">
        <v>0</v>
      </c>
      <c r="K50" s="58">
        <v>5.7</v>
      </c>
      <c r="L50" s="58">
        <v>5.8</v>
      </c>
      <c r="M50" s="58">
        <v>9.1</v>
      </c>
      <c r="N50" s="60">
        <v>0</v>
      </c>
      <c r="O50" s="60">
        <v>0</v>
      </c>
      <c r="P50" s="61">
        <v>0</v>
      </c>
    </row>
    <row r="51" spans="1:20" ht="30" customHeight="1">
      <c r="A51" s="16" t="s">
        <v>113</v>
      </c>
      <c r="B51" s="17" t="s">
        <v>126</v>
      </c>
      <c r="C51" s="18" t="s">
        <v>127</v>
      </c>
      <c r="D51" s="58">
        <v>2.4</v>
      </c>
      <c r="E51" s="58">
        <v>1.5</v>
      </c>
      <c r="F51" s="58">
        <v>3.5</v>
      </c>
      <c r="G51" s="59">
        <v>4</v>
      </c>
      <c r="H51" s="58">
        <v>4</v>
      </c>
      <c r="I51" s="58">
        <v>11</v>
      </c>
      <c r="J51" s="58">
        <v>5</v>
      </c>
      <c r="K51" s="58">
        <v>3.5</v>
      </c>
      <c r="L51" s="58">
        <v>4</v>
      </c>
      <c r="M51" s="58">
        <v>8.5</v>
      </c>
      <c r="N51" s="60">
        <v>0</v>
      </c>
      <c r="O51" s="60">
        <v>0</v>
      </c>
      <c r="P51" s="61">
        <v>0</v>
      </c>
    </row>
    <row r="52" spans="1:20" ht="30" customHeight="1" thickBot="1">
      <c r="A52" s="9" t="s">
        <v>113</v>
      </c>
      <c r="B52" s="10" t="s">
        <v>128</v>
      </c>
      <c r="C52" s="11" t="s">
        <v>129</v>
      </c>
      <c r="D52" s="52">
        <v>2.2999999999999998</v>
      </c>
      <c r="E52" s="52">
        <v>1.5</v>
      </c>
      <c r="F52" s="52">
        <v>4</v>
      </c>
      <c r="G52" s="54">
        <v>4.2</v>
      </c>
      <c r="H52" s="52">
        <v>5.8</v>
      </c>
      <c r="I52" s="52">
        <v>3</v>
      </c>
      <c r="J52" s="52">
        <v>5.5</v>
      </c>
      <c r="K52" s="52">
        <v>6.5</v>
      </c>
      <c r="L52" s="52">
        <v>5.7</v>
      </c>
      <c r="M52" s="52">
        <v>9.1999999999999993</v>
      </c>
      <c r="N52" s="53">
        <v>0</v>
      </c>
      <c r="O52" s="52">
        <v>3.5</v>
      </c>
      <c r="P52" s="57">
        <v>0</v>
      </c>
    </row>
    <row r="53" spans="1:20" ht="30" customHeight="1" thickTop="1" thickBot="1">
      <c r="A53" s="9" t="s">
        <v>130</v>
      </c>
      <c r="B53" s="10" t="s">
        <v>131</v>
      </c>
      <c r="C53" s="11" t="s">
        <v>132</v>
      </c>
      <c r="D53" s="52">
        <v>2.9</v>
      </c>
      <c r="E53" s="64">
        <v>4.4000000000000004</v>
      </c>
      <c r="F53" s="52">
        <v>4.9000000000000004</v>
      </c>
      <c r="G53" s="54">
        <v>5</v>
      </c>
      <c r="H53" s="52">
        <v>6.4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7">
        <v>0</v>
      </c>
    </row>
    <row r="54" spans="1:20" ht="30" customHeight="1" thickTop="1" thickBot="1">
      <c r="A54" s="9" t="s">
        <v>133</v>
      </c>
      <c r="B54" s="10" t="s">
        <v>134</v>
      </c>
      <c r="C54" s="11" t="s">
        <v>135</v>
      </c>
      <c r="D54" s="52">
        <v>1.7</v>
      </c>
      <c r="E54" s="52">
        <v>1.5</v>
      </c>
      <c r="F54" s="52">
        <v>2.5</v>
      </c>
      <c r="G54" s="54">
        <v>2.5</v>
      </c>
      <c r="H54" s="52">
        <v>3.5</v>
      </c>
      <c r="I54" s="52">
        <v>6</v>
      </c>
      <c r="J54" s="52">
        <v>5</v>
      </c>
      <c r="K54" s="53">
        <v>0</v>
      </c>
      <c r="L54" s="52">
        <v>5.3</v>
      </c>
      <c r="M54" s="53">
        <v>0</v>
      </c>
      <c r="N54" s="52">
        <v>5</v>
      </c>
      <c r="O54" s="52">
        <v>3</v>
      </c>
      <c r="P54" s="55">
        <v>3</v>
      </c>
      <c r="Q54" s="44">
        <v>0</v>
      </c>
      <c r="R54" s="44">
        <v>2</v>
      </c>
      <c r="S54" s="44">
        <v>1</v>
      </c>
      <c r="T54" s="44">
        <v>0</v>
      </c>
    </row>
    <row r="55" spans="1:20" ht="30" customHeight="1" thickTop="1" thickBot="1">
      <c r="A55" s="9" t="s">
        <v>136</v>
      </c>
      <c r="B55" s="10" t="s">
        <v>137</v>
      </c>
      <c r="C55" s="11" t="s">
        <v>138</v>
      </c>
      <c r="D55" s="53">
        <v>0</v>
      </c>
      <c r="E55" s="53">
        <v>0</v>
      </c>
      <c r="F55" s="53">
        <v>0</v>
      </c>
      <c r="G55" s="39">
        <v>0</v>
      </c>
      <c r="H55" s="53">
        <v>0</v>
      </c>
      <c r="I55" s="53">
        <v>0</v>
      </c>
      <c r="J55" s="53">
        <v>0</v>
      </c>
      <c r="K55" s="52">
        <v>5.5</v>
      </c>
      <c r="L55" s="53">
        <v>0</v>
      </c>
      <c r="M55" s="53">
        <v>0</v>
      </c>
      <c r="N55" s="53">
        <v>0</v>
      </c>
      <c r="O55" s="53">
        <v>0</v>
      </c>
      <c r="P55" s="57">
        <v>0</v>
      </c>
    </row>
    <row r="56" spans="1:20" ht="30" customHeight="1" thickTop="1">
      <c r="A56" s="16" t="s">
        <v>139</v>
      </c>
      <c r="B56" s="17" t="s">
        <v>140</v>
      </c>
      <c r="C56" s="18" t="s">
        <v>141</v>
      </c>
      <c r="D56" s="60">
        <v>0</v>
      </c>
      <c r="E56" s="60">
        <v>0</v>
      </c>
      <c r="F56" s="60">
        <v>0</v>
      </c>
      <c r="G56" s="39">
        <v>0</v>
      </c>
      <c r="H56" s="58">
        <v>5</v>
      </c>
      <c r="I56" s="58">
        <v>8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1">
        <v>0</v>
      </c>
    </row>
    <row r="57" spans="1:20" ht="30" customHeight="1" thickBot="1">
      <c r="A57" s="9" t="s">
        <v>139</v>
      </c>
      <c r="B57" s="10" t="s">
        <v>142</v>
      </c>
      <c r="C57" s="11" t="s">
        <v>143</v>
      </c>
      <c r="D57" s="52">
        <v>2.2999999999999998</v>
      </c>
      <c r="E57" s="52">
        <v>3.2</v>
      </c>
      <c r="F57" s="52">
        <v>4.5</v>
      </c>
      <c r="G57" s="54">
        <v>5.3</v>
      </c>
      <c r="H57" s="52">
        <v>4</v>
      </c>
      <c r="I57" s="53">
        <v>0</v>
      </c>
      <c r="J57" s="53">
        <v>0</v>
      </c>
      <c r="K57" s="52">
        <v>7</v>
      </c>
      <c r="L57" s="52">
        <v>7</v>
      </c>
      <c r="M57" s="62">
        <v>13.5</v>
      </c>
      <c r="N57" s="53">
        <v>0</v>
      </c>
      <c r="O57" s="53">
        <v>0</v>
      </c>
      <c r="P57" s="55">
        <v>6</v>
      </c>
      <c r="Q57" s="44">
        <v>1</v>
      </c>
      <c r="R57" s="44">
        <v>1.5</v>
      </c>
      <c r="S57" s="44">
        <v>3</v>
      </c>
      <c r="T57" s="44">
        <v>0.5</v>
      </c>
    </row>
    <row r="58" spans="1:20" ht="30" customHeight="1" thickTop="1">
      <c r="A58" s="16" t="s">
        <v>144</v>
      </c>
      <c r="B58" s="17" t="s">
        <v>145</v>
      </c>
      <c r="C58" s="18" t="s">
        <v>146</v>
      </c>
      <c r="D58" s="58">
        <v>1.8</v>
      </c>
      <c r="E58" s="60">
        <v>0</v>
      </c>
      <c r="F58" s="60">
        <v>0</v>
      </c>
      <c r="G58" s="39">
        <v>0</v>
      </c>
      <c r="H58" s="60">
        <v>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66">
        <v>4</v>
      </c>
      <c r="Q58" s="44">
        <v>0</v>
      </c>
      <c r="R58" s="44">
        <v>2</v>
      </c>
      <c r="S58" s="44">
        <v>2</v>
      </c>
      <c r="T58" s="44">
        <v>0</v>
      </c>
    </row>
    <row r="59" spans="1:20" ht="30" customHeight="1">
      <c r="A59" s="16" t="s">
        <v>144</v>
      </c>
      <c r="B59" s="17" t="s">
        <v>147</v>
      </c>
      <c r="C59" s="18" t="s">
        <v>148</v>
      </c>
      <c r="D59" s="58">
        <v>2</v>
      </c>
      <c r="E59" s="58">
        <v>2</v>
      </c>
      <c r="F59" s="58">
        <v>3.5</v>
      </c>
      <c r="G59" s="59">
        <v>3.2</v>
      </c>
      <c r="H59" s="58">
        <v>5</v>
      </c>
      <c r="I59" s="60">
        <v>0</v>
      </c>
      <c r="J59" s="58">
        <v>5</v>
      </c>
      <c r="K59" s="58">
        <v>5</v>
      </c>
      <c r="L59" s="58">
        <v>5.8</v>
      </c>
      <c r="M59" s="60">
        <v>0</v>
      </c>
      <c r="N59" s="60">
        <v>0</v>
      </c>
      <c r="O59" s="58">
        <v>5</v>
      </c>
      <c r="P59" s="61">
        <v>0</v>
      </c>
    </row>
    <row r="60" spans="1:20" ht="30" customHeight="1">
      <c r="A60" s="16" t="s">
        <v>144</v>
      </c>
      <c r="B60" s="17" t="s">
        <v>149</v>
      </c>
      <c r="C60" s="18" t="s">
        <v>150</v>
      </c>
      <c r="D60" s="58">
        <v>1.7</v>
      </c>
      <c r="E60" s="58">
        <v>2.7</v>
      </c>
      <c r="F60" s="58">
        <v>4</v>
      </c>
      <c r="G60" s="59">
        <v>4</v>
      </c>
      <c r="H60" s="58">
        <v>6.4</v>
      </c>
      <c r="I60" s="60">
        <v>0</v>
      </c>
      <c r="J60" s="58">
        <v>5.5</v>
      </c>
      <c r="K60" s="58">
        <v>5.2</v>
      </c>
      <c r="L60" s="58">
        <v>3.5</v>
      </c>
      <c r="M60" s="60">
        <v>0</v>
      </c>
      <c r="N60" s="60">
        <v>0</v>
      </c>
      <c r="O60" s="58">
        <v>5.5</v>
      </c>
      <c r="P60" s="61">
        <v>0</v>
      </c>
    </row>
    <row r="61" spans="1:20" ht="30" customHeight="1" thickBot="1">
      <c r="A61" s="23" t="s">
        <v>144</v>
      </c>
      <c r="B61" s="24" t="s">
        <v>151</v>
      </c>
      <c r="C61" s="25" t="s">
        <v>152</v>
      </c>
      <c r="D61" s="79">
        <v>0</v>
      </c>
      <c r="E61" s="80">
        <v>3</v>
      </c>
      <c r="F61" s="80">
        <v>4.3</v>
      </c>
      <c r="G61" s="81">
        <v>4.5</v>
      </c>
      <c r="H61" s="80">
        <v>5.8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79">
        <v>0</v>
      </c>
      <c r="O61" s="80">
        <v>6</v>
      </c>
      <c r="P61" s="82">
        <v>0</v>
      </c>
    </row>
    <row r="63" spans="1:20">
      <c r="D63" s="155">
        <f>0.3*('Andrey Ermakov (Russia)'!D2)</f>
        <v>0.89999999999999991</v>
      </c>
      <c r="E63" s="155">
        <f>0.3*('Andrey Ermakov (Russia)'!E2)</f>
        <v>1.2</v>
      </c>
      <c r="F63" s="155">
        <f>0.3*('Andrey Ermakov (Russia)'!F2)</f>
        <v>1.5</v>
      </c>
      <c r="G63" s="155">
        <f>0.3*('Andrey Ermakov (Russia)'!G2)</f>
        <v>1.7999999999999998</v>
      </c>
      <c r="H63" s="155">
        <f>0.3*('Andrey Ermakov (Russia)'!H2)</f>
        <v>2.1</v>
      </c>
      <c r="I63" s="155">
        <f>0.3*('Andrey Ermakov (Russia)'!I2)</f>
        <v>3.5999999999999996</v>
      </c>
      <c r="J63" s="155">
        <f>0.3*('Andrey Ermakov (Russia)'!J2)</f>
        <v>2.1</v>
      </c>
      <c r="K63" s="155">
        <f>0.3*('Andrey Ermakov (Russia)'!K2)</f>
        <v>2.1</v>
      </c>
      <c r="L63" s="155">
        <f>0.3*('Andrey Ermakov (Russia)'!L2)</f>
        <v>2.1</v>
      </c>
      <c r="M63" s="155">
        <f>0.3*('Andrey Ermakov (Russia)'!M2)</f>
        <v>3</v>
      </c>
      <c r="N63" s="155">
        <f>0.3*('Andrey Ermakov (Russia)'!N2)</f>
        <v>3</v>
      </c>
      <c r="O63" s="155">
        <f>0.3*('Andrey Ermakov (Russia)'!O2)</f>
        <v>2.1</v>
      </c>
      <c r="P63" s="155">
        <f>0.3*('Andrey Ermakov (Russia)'!P2)</f>
        <v>3.5999999999999996</v>
      </c>
    </row>
    <row r="64" spans="1:20">
      <c r="D64" s="156">
        <f>0.2*('Andrey Ermakov (Russia)'!D2)</f>
        <v>0.60000000000000009</v>
      </c>
      <c r="E64" s="156">
        <f>0.2*('Andrey Ermakov (Russia)'!E2)</f>
        <v>0.8</v>
      </c>
      <c r="F64" s="156">
        <f>0.2*('Andrey Ermakov (Russia)'!F2)</f>
        <v>1</v>
      </c>
      <c r="G64" s="156">
        <f>0.2*('Andrey Ermakov (Russia)'!G2)</f>
        <v>1.2000000000000002</v>
      </c>
      <c r="H64" s="156">
        <f>0.2*('Andrey Ermakov (Russia)'!H2)</f>
        <v>1.4000000000000001</v>
      </c>
      <c r="I64" s="156">
        <f>0.2*('Andrey Ermakov (Russia)'!I2)</f>
        <v>2.4000000000000004</v>
      </c>
      <c r="J64" s="156">
        <f>0.2*('Andrey Ermakov (Russia)'!J2)</f>
        <v>1.4000000000000001</v>
      </c>
      <c r="K64" s="156">
        <f>0.2*('Andrey Ermakov (Russia)'!K2)</f>
        <v>1.4000000000000001</v>
      </c>
      <c r="L64" s="156">
        <f>0.2*('Andrey Ermakov (Russia)'!L2)</f>
        <v>1.4000000000000001</v>
      </c>
      <c r="M64" s="156">
        <f>0.2*('Andrey Ermakov (Russia)'!M2)</f>
        <v>2</v>
      </c>
      <c r="N64" s="156">
        <f>0.2*('Andrey Ermakov (Russia)'!N2)</f>
        <v>2</v>
      </c>
      <c r="O64" s="156">
        <f>0.2*('Andrey Ermakov (Russia)'!O2)</f>
        <v>1.4000000000000001</v>
      </c>
      <c r="P64" s="156">
        <f>0.2*('Andrey Ermakov (Russia)'!P2)</f>
        <v>2.4000000000000004</v>
      </c>
    </row>
    <row r="65" spans="4:16">
      <c r="D65" s="157">
        <f>0.1*('Andrey Ermakov (Russia)'!D2)</f>
        <v>0.30000000000000004</v>
      </c>
      <c r="E65" s="157">
        <f>0.1*('Andrey Ermakov (Russia)'!E2)</f>
        <v>0.4</v>
      </c>
      <c r="F65" s="157">
        <f>0.1*('Andrey Ermakov (Russia)'!F2)</f>
        <v>0.5</v>
      </c>
      <c r="G65" s="157">
        <f>0.1*('Andrey Ermakov (Russia)'!G2)</f>
        <v>0.60000000000000009</v>
      </c>
      <c r="H65" s="157">
        <f>0.1*('Andrey Ermakov (Russia)'!H2)</f>
        <v>0.70000000000000007</v>
      </c>
      <c r="I65" s="157">
        <f>0.1*('Andrey Ermakov (Russia)'!I2)</f>
        <v>1.2000000000000002</v>
      </c>
      <c r="J65" s="157">
        <f>0.1*('Andrey Ermakov (Russia)'!J2)</f>
        <v>0.70000000000000007</v>
      </c>
      <c r="K65" s="157">
        <f>0.1*('Andrey Ermakov (Russia)'!K2)</f>
        <v>0.70000000000000007</v>
      </c>
      <c r="L65" s="157">
        <f>0.1*('Andrey Ermakov (Russia)'!L2)</f>
        <v>0.70000000000000007</v>
      </c>
      <c r="M65" s="157">
        <f>0.1*('Andrey Ermakov (Russia)'!M2)</f>
        <v>1</v>
      </c>
      <c r="N65" s="157">
        <f>0.1*('Andrey Ermakov (Russia)'!N2)</f>
        <v>1</v>
      </c>
      <c r="O65" s="157">
        <f>0.1*('Andrey Ermakov (Russia)'!O2)</f>
        <v>0.70000000000000007</v>
      </c>
      <c r="P65" s="157">
        <f>0.1*('Andrey Ermakov (Russia)'!P2)</f>
        <v>1.2000000000000002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CBBB-B2A2-4B11-9CA8-B1F269887456}">
  <dimension ref="A1:R65"/>
  <sheetViews>
    <sheetView zoomScale="80" zoomScaleNormal="80" workbookViewId="0">
      <pane xSplit="3" ySplit="2" topLeftCell="I3" activePane="bottomRight" state="frozen"/>
      <selection pane="topRight"/>
      <selection pane="bottomLeft"/>
      <selection pane="bottomRight" activeCell="L8" sqref="L8"/>
    </sheetView>
  </sheetViews>
  <sheetFormatPr defaultColWidth="9" defaultRowHeight="14.5"/>
  <cols>
    <col min="1" max="1" width="25" style="83" customWidth="1"/>
    <col min="2" max="2" width="30" style="83" customWidth="1"/>
    <col min="3" max="3" width="20" style="83" customWidth="1"/>
    <col min="4" max="16" width="35" style="83" customWidth="1"/>
    <col min="17" max="16384" width="9" style="83"/>
  </cols>
  <sheetData>
    <row r="1" spans="1:18" ht="41.5" customHeight="1" thickTop="1" thickBot="1">
      <c r="A1" s="212" t="s">
        <v>0</v>
      </c>
      <c r="B1" s="212" t="s">
        <v>1</v>
      </c>
      <c r="C1" s="212" t="s">
        <v>2</v>
      </c>
      <c r="D1" s="126" t="s">
        <v>3</v>
      </c>
      <c r="E1" s="126" t="s">
        <v>4</v>
      </c>
      <c r="F1" s="126" t="s">
        <v>5</v>
      </c>
      <c r="G1" s="126" t="s">
        <v>6</v>
      </c>
      <c r="H1" s="126" t="s">
        <v>7</v>
      </c>
      <c r="I1" s="126" t="s">
        <v>8</v>
      </c>
      <c r="J1" s="126" t="s">
        <v>9</v>
      </c>
      <c r="K1" s="126" t="s">
        <v>10</v>
      </c>
      <c r="L1" s="126" t="s">
        <v>11</v>
      </c>
      <c r="M1" s="126" t="s">
        <v>12</v>
      </c>
      <c r="N1" s="126" t="s">
        <v>13</v>
      </c>
      <c r="O1" s="126" t="s">
        <v>14</v>
      </c>
      <c r="P1" s="126" t="s">
        <v>15</v>
      </c>
    </row>
    <row r="2" spans="1:18" ht="25" customHeight="1" thickTop="1" thickBot="1">
      <c r="A2" s="213"/>
      <c r="B2" s="213"/>
      <c r="C2" s="213"/>
      <c r="D2" s="125">
        <v>3</v>
      </c>
      <c r="E2" s="125">
        <v>4</v>
      </c>
      <c r="F2" s="125">
        <v>5</v>
      </c>
      <c r="G2" s="125">
        <v>6</v>
      </c>
      <c r="H2" s="125">
        <v>7</v>
      </c>
      <c r="I2" s="125">
        <v>12</v>
      </c>
      <c r="J2" s="125">
        <v>7</v>
      </c>
      <c r="K2" s="125">
        <v>7</v>
      </c>
      <c r="L2" s="125">
        <v>7</v>
      </c>
      <c r="M2" s="125">
        <v>10</v>
      </c>
      <c r="N2" s="125">
        <v>10</v>
      </c>
      <c r="O2" s="125">
        <v>7</v>
      </c>
      <c r="P2" s="125">
        <v>12</v>
      </c>
    </row>
    <row r="3" spans="1:18" ht="30" customHeight="1" thickTop="1">
      <c r="A3" s="124" t="s">
        <v>17</v>
      </c>
      <c r="B3" s="123" t="s">
        <v>18</v>
      </c>
      <c r="C3" s="122" t="s">
        <v>19</v>
      </c>
      <c r="D3" s="121">
        <v>1.95</v>
      </c>
      <c r="E3" s="120">
        <v>0</v>
      </c>
      <c r="F3" s="121">
        <v>2.25</v>
      </c>
      <c r="G3" s="120">
        <v>0</v>
      </c>
      <c r="H3" s="120">
        <v>0</v>
      </c>
      <c r="I3" s="120">
        <v>0</v>
      </c>
      <c r="J3" s="120">
        <v>0</v>
      </c>
      <c r="K3" s="120">
        <v>0</v>
      </c>
      <c r="L3" s="120">
        <v>0</v>
      </c>
      <c r="M3" s="120">
        <v>0</v>
      </c>
      <c r="N3" s="120">
        <v>0</v>
      </c>
      <c r="O3" s="120">
        <v>0</v>
      </c>
      <c r="P3" s="119">
        <v>0</v>
      </c>
      <c r="R3" s="83">
        <f t="shared" ref="R3:R34" si="0">SUM(D3:P3)</f>
        <v>4.2</v>
      </c>
    </row>
    <row r="4" spans="1:18" ht="30" customHeight="1" thickBot="1">
      <c r="A4" s="105" t="s">
        <v>17</v>
      </c>
      <c r="B4" s="104" t="s">
        <v>20</v>
      </c>
      <c r="C4" s="103" t="s">
        <v>21</v>
      </c>
      <c r="D4" s="101">
        <v>1.2</v>
      </c>
      <c r="E4" s="99">
        <v>0</v>
      </c>
      <c r="F4" s="101">
        <v>2.25</v>
      </c>
      <c r="G4" s="101">
        <v>1.8</v>
      </c>
      <c r="H4" s="99">
        <v>0</v>
      </c>
      <c r="I4" s="99">
        <v>0</v>
      </c>
      <c r="J4" s="99">
        <v>0</v>
      </c>
      <c r="K4" s="101">
        <v>3.5</v>
      </c>
      <c r="L4" s="101">
        <v>3.85</v>
      </c>
      <c r="M4" s="99">
        <v>0</v>
      </c>
      <c r="N4" s="99">
        <v>0</v>
      </c>
      <c r="O4" s="101">
        <v>0.7</v>
      </c>
      <c r="P4" s="98">
        <v>4.8</v>
      </c>
      <c r="R4" s="83">
        <f t="shared" si="0"/>
        <v>18.099999999999998</v>
      </c>
    </row>
    <row r="5" spans="1:18" ht="30" customHeight="1" thickTop="1" thickBot="1">
      <c r="A5" s="105" t="s">
        <v>22</v>
      </c>
      <c r="B5" s="104" t="s">
        <v>23</v>
      </c>
      <c r="C5" s="103" t="s">
        <v>24</v>
      </c>
      <c r="D5" s="101">
        <v>1.8</v>
      </c>
      <c r="E5" s="99">
        <v>0</v>
      </c>
      <c r="F5" s="101">
        <v>2.75</v>
      </c>
      <c r="G5" s="99">
        <v>0</v>
      </c>
      <c r="H5" s="101">
        <v>3.5</v>
      </c>
      <c r="I5" s="101">
        <v>7.2</v>
      </c>
      <c r="J5" s="99">
        <v>0</v>
      </c>
      <c r="K5" s="99">
        <v>0</v>
      </c>
      <c r="L5" s="99">
        <v>0</v>
      </c>
      <c r="M5" s="99">
        <v>0</v>
      </c>
      <c r="N5" s="99">
        <v>0</v>
      </c>
      <c r="O5" s="101">
        <v>3.15</v>
      </c>
      <c r="P5" s="107">
        <v>0</v>
      </c>
      <c r="R5" s="83">
        <f t="shared" si="0"/>
        <v>18.399999999999999</v>
      </c>
    </row>
    <row r="6" spans="1:18" ht="30" customHeight="1" thickTop="1" thickBot="1">
      <c r="A6" s="105" t="s">
        <v>25</v>
      </c>
      <c r="B6" s="104" t="s">
        <v>26</v>
      </c>
      <c r="C6" s="103" t="s">
        <v>27</v>
      </c>
      <c r="D6" s="101">
        <v>1.5</v>
      </c>
      <c r="E6" s="101">
        <v>2.4</v>
      </c>
      <c r="F6" s="101">
        <v>3.25</v>
      </c>
      <c r="G6" s="101">
        <v>2.4</v>
      </c>
      <c r="H6" s="101">
        <v>3.5</v>
      </c>
      <c r="I6" s="99">
        <v>0</v>
      </c>
      <c r="J6" s="101">
        <v>4.2</v>
      </c>
      <c r="K6" s="99">
        <v>0</v>
      </c>
      <c r="L6" s="99">
        <v>0</v>
      </c>
      <c r="M6" s="101">
        <v>6.5</v>
      </c>
      <c r="N6" s="99">
        <v>0</v>
      </c>
      <c r="O6" s="101">
        <v>3.15</v>
      </c>
      <c r="P6" s="107">
        <v>0</v>
      </c>
      <c r="R6" s="83">
        <f t="shared" si="0"/>
        <v>26.9</v>
      </c>
    </row>
    <row r="7" spans="1:18" ht="30" customHeight="1" thickTop="1">
      <c r="A7" s="96" t="s">
        <v>28</v>
      </c>
      <c r="B7" s="95" t="s">
        <v>29</v>
      </c>
      <c r="C7" s="94" t="s">
        <v>30</v>
      </c>
      <c r="D7" s="92">
        <v>1.5</v>
      </c>
      <c r="E7" s="92">
        <v>2.4</v>
      </c>
      <c r="F7" s="92">
        <v>3</v>
      </c>
      <c r="G7" s="92">
        <v>3.3</v>
      </c>
      <c r="H7" s="92">
        <v>4.2</v>
      </c>
      <c r="I7" s="93">
        <v>0</v>
      </c>
      <c r="J7" s="92">
        <v>4.2</v>
      </c>
      <c r="K7" s="92">
        <v>4.2</v>
      </c>
      <c r="L7" s="93">
        <v>0</v>
      </c>
      <c r="M7" s="92">
        <v>6.5</v>
      </c>
      <c r="N7" s="93">
        <v>0</v>
      </c>
      <c r="O7" s="92">
        <v>3.85</v>
      </c>
      <c r="P7" s="91">
        <v>0</v>
      </c>
      <c r="R7" s="83">
        <f t="shared" si="0"/>
        <v>33.15</v>
      </c>
    </row>
    <row r="8" spans="1:18" ht="30" customHeight="1" thickBot="1">
      <c r="A8" s="105" t="s">
        <v>28</v>
      </c>
      <c r="B8" s="104" t="s">
        <v>31</v>
      </c>
      <c r="C8" s="103" t="s">
        <v>32</v>
      </c>
      <c r="D8" s="100">
        <f>2.25+D64</f>
        <v>2.85</v>
      </c>
      <c r="E8" s="101">
        <v>2.6</v>
      </c>
      <c r="F8" s="101">
        <v>3</v>
      </c>
      <c r="G8" s="112">
        <f>3.9+G63</f>
        <v>5.6999999999999993</v>
      </c>
      <c r="H8" s="101">
        <v>5.6</v>
      </c>
      <c r="I8" s="101">
        <v>6.6</v>
      </c>
      <c r="J8" s="101">
        <v>4.55</v>
      </c>
      <c r="K8" s="101">
        <v>4.2</v>
      </c>
      <c r="L8" s="112">
        <f>5.6+L63</f>
        <v>7.6999999999999993</v>
      </c>
      <c r="M8" s="112">
        <f>8+M63</f>
        <v>11</v>
      </c>
      <c r="N8" s="112">
        <f>7+N63</f>
        <v>10</v>
      </c>
      <c r="O8" s="112">
        <f>4.9+O63</f>
        <v>7</v>
      </c>
      <c r="P8" s="118">
        <f>8.4+P64</f>
        <v>10.8</v>
      </c>
      <c r="R8" s="117">
        <f t="shared" si="0"/>
        <v>81.599999999999994</v>
      </c>
    </row>
    <row r="9" spans="1:18" ht="30" customHeight="1" thickTop="1">
      <c r="A9" s="96" t="s">
        <v>33</v>
      </c>
      <c r="B9" s="95" t="s">
        <v>34</v>
      </c>
      <c r="C9" s="94" t="s">
        <v>35</v>
      </c>
      <c r="D9" s="92">
        <v>1.2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1">
        <v>0</v>
      </c>
      <c r="R9" s="83">
        <f t="shared" si="0"/>
        <v>1.2</v>
      </c>
    </row>
    <row r="10" spans="1:18" ht="30" customHeight="1">
      <c r="A10" s="96" t="s">
        <v>33</v>
      </c>
      <c r="B10" s="95" t="s">
        <v>36</v>
      </c>
      <c r="C10" s="94" t="s">
        <v>37</v>
      </c>
      <c r="D10" s="92">
        <v>1.35</v>
      </c>
      <c r="E10" s="92">
        <v>2.2000000000000002</v>
      </c>
      <c r="F10" s="92">
        <v>2.75</v>
      </c>
      <c r="G10" s="92">
        <v>3</v>
      </c>
      <c r="H10" s="92">
        <v>3.85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2">
        <v>5</v>
      </c>
      <c r="O10" s="93">
        <v>0</v>
      </c>
      <c r="P10" s="91">
        <v>0</v>
      </c>
      <c r="R10" s="83">
        <f t="shared" si="0"/>
        <v>18.149999999999999</v>
      </c>
    </row>
    <row r="11" spans="1:18" ht="30" customHeight="1" thickBot="1">
      <c r="A11" s="105" t="s">
        <v>33</v>
      </c>
      <c r="B11" s="104" t="s">
        <v>38</v>
      </c>
      <c r="C11" s="103" t="s">
        <v>39</v>
      </c>
      <c r="D11" s="101">
        <v>1.5</v>
      </c>
      <c r="E11" s="100">
        <f>2.8+E64</f>
        <v>3.5999999999999996</v>
      </c>
      <c r="F11" s="101">
        <v>3.25</v>
      </c>
      <c r="G11" s="101">
        <v>3.6</v>
      </c>
      <c r="H11" s="101">
        <v>3.5</v>
      </c>
      <c r="I11" s="100">
        <f>7.8+I64</f>
        <v>10.199999999999999</v>
      </c>
      <c r="J11" s="101">
        <v>3.85</v>
      </c>
      <c r="K11" s="112">
        <f>4.55+K63</f>
        <v>6.65</v>
      </c>
      <c r="L11" s="101">
        <v>4.55</v>
      </c>
      <c r="M11" s="101">
        <v>7</v>
      </c>
      <c r="N11" s="99">
        <v>0</v>
      </c>
      <c r="O11" s="100">
        <f>4.55+O64</f>
        <v>5.95</v>
      </c>
      <c r="P11" s="98">
        <v>7.2</v>
      </c>
      <c r="R11" s="83">
        <f t="shared" si="0"/>
        <v>60.85</v>
      </c>
    </row>
    <row r="12" spans="1:18" ht="30" customHeight="1" thickTop="1">
      <c r="A12" s="96" t="s">
        <v>40</v>
      </c>
      <c r="B12" s="95" t="s">
        <v>41</v>
      </c>
      <c r="C12" s="94" t="s">
        <v>42</v>
      </c>
      <c r="D12" s="92">
        <v>1.5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1">
        <v>0</v>
      </c>
      <c r="R12" s="83">
        <f t="shared" si="0"/>
        <v>1.5</v>
      </c>
    </row>
    <row r="13" spans="1:18" ht="30" customHeight="1" thickBot="1">
      <c r="A13" s="105" t="s">
        <v>40</v>
      </c>
      <c r="B13" s="104" t="s">
        <v>43</v>
      </c>
      <c r="C13" s="103" t="s">
        <v>44</v>
      </c>
      <c r="D13" s="99">
        <v>0</v>
      </c>
      <c r="E13" s="99">
        <v>0</v>
      </c>
      <c r="F13" s="99">
        <v>0</v>
      </c>
      <c r="G13" s="99">
        <v>0</v>
      </c>
      <c r="H13" s="101">
        <v>2.1</v>
      </c>
      <c r="I13" s="99">
        <v>0</v>
      </c>
      <c r="J13" s="99">
        <v>0</v>
      </c>
      <c r="K13" s="101">
        <v>3.85</v>
      </c>
      <c r="L13" s="99">
        <v>0</v>
      </c>
      <c r="M13" s="99">
        <v>0</v>
      </c>
      <c r="N13" s="99">
        <v>0</v>
      </c>
      <c r="O13" s="99">
        <v>0</v>
      </c>
      <c r="P13" s="107">
        <v>0</v>
      </c>
      <c r="R13" s="83">
        <f t="shared" si="0"/>
        <v>5.95</v>
      </c>
    </row>
    <row r="14" spans="1:18" ht="30" customHeight="1" thickTop="1">
      <c r="A14" s="96" t="s">
        <v>45</v>
      </c>
      <c r="B14" s="95" t="s">
        <v>46</v>
      </c>
      <c r="C14" s="94" t="s">
        <v>47</v>
      </c>
      <c r="D14" s="92">
        <v>1.2</v>
      </c>
      <c r="E14" s="92">
        <v>1.6</v>
      </c>
      <c r="F14" s="92">
        <v>2.75</v>
      </c>
      <c r="G14" s="92">
        <v>2.4</v>
      </c>
      <c r="H14" s="92">
        <v>2.8</v>
      </c>
      <c r="I14" s="93">
        <v>0</v>
      </c>
      <c r="J14" s="92">
        <v>2.8</v>
      </c>
      <c r="K14" s="93">
        <v>0</v>
      </c>
      <c r="L14" s="93">
        <v>0</v>
      </c>
      <c r="M14" s="93">
        <v>0</v>
      </c>
      <c r="N14" s="92">
        <v>4</v>
      </c>
      <c r="O14" s="92">
        <v>2.8</v>
      </c>
      <c r="P14" s="97">
        <v>6</v>
      </c>
      <c r="R14" s="83">
        <f t="shared" si="0"/>
        <v>26.35</v>
      </c>
    </row>
    <row r="15" spans="1:18" ht="30" customHeight="1">
      <c r="A15" s="96" t="s">
        <v>45</v>
      </c>
      <c r="B15" s="95" t="s">
        <v>48</v>
      </c>
      <c r="C15" s="94" t="s">
        <v>49</v>
      </c>
      <c r="D15" s="92">
        <v>0.9</v>
      </c>
      <c r="E15" s="92">
        <v>2</v>
      </c>
      <c r="F15" s="92">
        <v>2.5</v>
      </c>
      <c r="G15" s="92">
        <v>2.1</v>
      </c>
      <c r="H15" s="93">
        <v>0</v>
      </c>
      <c r="I15" s="93">
        <v>0</v>
      </c>
      <c r="J15" s="93">
        <v>0</v>
      </c>
      <c r="K15" s="92">
        <v>4.2</v>
      </c>
      <c r="L15" s="92">
        <v>3.15</v>
      </c>
      <c r="M15" s="93">
        <v>0</v>
      </c>
      <c r="N15" s="93">
        <v>0</v>
      </c>
      <c r="O15" s="92">
        <v>2.8</v>
      </c>
      <c r="P15" s="97">
        <v>8.4</v>
      </c>
      <c r="R15" s="83">
        <f t="shared" si="0"/>
        <v>26.049999999999997</v>
      </c>
    </row>
    <row r="16" spans="1:18" ht="30" customHeight="1">
      <c r="A16" s="96" t="s">
        <v>45</v>
      </c>
      <c r="B16" s="95" t="s">
        <v>50</v>
      </c>
      <c r="C16" s="94" t="s">
        <v>51</v>
      </c>
      <c r="D16" s="92">
        <v>1.5</v>
      </c>
      <c r="E16" s="92">
        <v>2.4</v>
      </c>
      <c r="F16" s="110">
        <f>3.25+F65</f>
        <v>3.75</v>
      </c>
      <c r="G16" s="92">
        <v>4.2</v>
      </c>
      <c r="H16" s="109">
        <f>4.9+H64</f>
        <v>6.3000000000000007</v>
      </c>
      <c r="I16" s="92">
        <v>7.2</v>
      </c>
      <c r="J16" s="92">
        <v>4.2</v>
      </c>
      <c r="K16" s="92">
        <v>4.55</v>
      </c>
      <c r="L16" s="110">
        <f>4.55+L65</f>
        <v>5.25</v>
      </c>
      <c r="M16" s="92">
        <v>7</v>
      </c>
      <c r="N16" s="109">
        <f>7+N64</f>
        <v>9</v>
      </c>
      <c r="O16" s="92">
        <v>3.85</v>
      </c>
      <c r="P16" s="97">
        <v>5.4</v>
      </c>
      <c r="R16" s="116">
        <f t="shared" si="0"/>
        <v>64.600000000000009</v>
      </c>
    </row>
    <row r="17" spans="1:18" ht="30" customHeight="1">
      <c r="A17" s="96" t="s">
        <v>45</v>
      </c>
      <c r="B17" s="95" t="s">
        <v>52</v>
      </c>
      <c r="C17" s="94" t="s">
        <v>53</v>
      </c>
      <c r="D17" s="92">
        <v>1.2</v>
      </c>
      <c r="E17" s="92">
        <v>2.2000000000000002</v>
      </c>
      <c r="F17" s="92">
        <v>2.25</v>
      </c>
      <c r="G17" s="92">
        <v>3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1">
        <v>0</v>
      </c>
      <c r="R17" s="83">
        <f t="shared" si="0"/>
        <v>8.65</v>
      </c>
    </row>
    <row r="18" spans="1:18" ht="30" customHeight="1">
      <c r="A18" s="96" t="s">
        <v>45</v>
      </c>
      <c r="B18" s="95" t="s">
        <v>54</v>
      </c>
      <c r="C18" s="94" t="s">
        <v>55</v>
      </c>
      <c r="D18" s="92">
        <v>1.5</v>
      </c>
      <c r="E18" s="92">
        <v>2.4</v>
      </c>
      <c r="F18" s="92">
        <v>2.75</v>
      </c>
      <c r="G18" s="92">
        <v>2.4</v>
      </c>
      <c r="H18" s="92">
        <v>3.5</v>
      </c>
      <c r="I18" s="92">
        <v>7.2</v>
      </c>
      <c r="J18" s="92">
        <v>4.2</v>
      </c>
      <c r="K18" s="92">
        <v>4.55</v>
      </c>
      <c r="L18" s="92">
        <v>4.2</v>
      </c>
      <c r="M18" s="93">
        <v>0</v>
      </c>
      <c r="N18" s="93">
        <v>0</v>
      </c>
      <c r="O18" s="92">
        <v>3.85</v>
      </c>
      <c r="P18" s="91">
        <v>0</v>
      </c>
      <c r="R18" s="83">
        <f t="shared" si="0"/>
        <v>36.550000000000004</v>
      </c>
    </row>
    <row r="19" spans="1:18" ht="30" customHeight="1">
      <c r="A19" s="96" t="s">
        <v>45</v>
      </c>
      <c r="B19" s="95" t="s">
        <v>56</v>
      </c>
      <c r="C19" s="94" t="s">
        <v>57</v>
      </c>
      <c r="D19" s="92">
        <v>1.5</v>
      </c>
      <c r="E19" s="92">
        <v>2.4</v>
      </c>
      <c r="F19" s="92">
        <v>3</v>
      </c>
      <c r="G19" s="92">
        <v>3.3</v>
      </c>
      <c r="H19" s="92">
        <v>3.85</v>
      </c>
      <c r="I19" s="92">
        <v>6.6</v>
      </c>
      <c r="J19" s="92">
        <v>3.5</v>
      </c>
      <c r="K19" s="92">
        <v>3.85</v>
      </c>
      <c r="L19" s="92">
        <v>4.2</v>
      </c>
      <c r="M19" s="92">
        <v>6</v>
      </c>
      <c r="N19" s="92">
        <v>4</v>
      </c>
      <c r="O19" s="92">
        <v>3.5</v>
      </c>
      <c r="P19" s="97">
        <v>7.2</v>
      </c>
      <c r="R19" s="83">
        <f t="shared" si="0"/>
        <v>52.900000000000006</v>
      </c>
    </row>
    <row r="20" spans="1:18" ht="30" customHeight="1">
      <c r="A20" s="96" t="s">
        <v>45</v>
      </c>
      <c r="B20" s="95" t="s">
        <v>58</v>
      </c>
      <c r="C20" s="94" t="s">
        <v>59</v>
      </c>
      <c r="D20" s="93">
        <v>0</v>
      </c>
      <c r="E20" s="92">
        <v>2.4</v>
      </c>
      <c r="F20" s="92">
        <v>2.75</v>
      </c>
      <c r="G20" s="93">
        <v>0</v>
      </c>
      <c r="H20" s="92">
        <v>4.2</v>
      </c>
      <c r="I20" s="92">
        <v>7.2</v>
      </c>
      <c r="J20" s="92">
        <v>3.15</v>
      </c>
      <c r="K20" s="92">
        <v>4.2</v>
      </c>
      <c r="L20" s="92">
        <v>4.2</v>
      </c>
      <c r="M20" s="92">
        <v>5.5</v>
      </c>
      <c r="N20" s="92">
        <v>5.5</v>
      </c>
      <c r="O20" s="92">
        <v>3.15</v>
      </c>
      <c r="P20" s="91">
        <v>0</v>
      </c>
      <c r="R20" s="83">
        <f t="shared" si="0"/>
        <v>42.249999999999993</v>
      </c>
    </row>
    <row r="21" spans="1:18" ht="30" customHeight="1">
      <c r="A21" s="96" t="s">
        <v>45</v>
      </c>
      <c r="B21" s="95" t="s">
        <v>60</v>
      </c>
      <c r="C21" s="94" t="s">
        <v>61</v>
      </c>
      <c r="D21" s="92">
        <v>1.8</v>
      </c>
      <c r="E21" s="92">
        <v>1.8</v>
      </c>
      <c r="F21" s="92">
        <v>2.5</v>
      </c>
      <c r="G21" s="93">
        <v>0</v>
      </c>
      <c r="H21" s="92">
        <v>3.85</v>
      </c>
      <c r="I21" s="93">
        <v>0</v>
      </c>
      <c r="J21" s="92">
        <v>0.7</v>
      </c>
      <c r="K21" s="92">
        <v>4.2</v>
      </c>
      <c r="L21" s="92">
        <v>0.7</v>
      </c>
      <c r="M21" s="93">
        <v>0</v>
      </c>
      <c r="N21" s="93">
        <v>0</v>
      </c>
      <c r="O21" s="92">
        <v>2.8</v>
      </c>
      <c r="P21" s="97">
        <v>4.8</v>
      </c>
      <c r="R21" s="83">
        <f t="shared" si="0"/>
        <v>23.15</v>
      </c>
    </row>
    <row r="22" spans="1:18" ht="30" customHeight="1">
      <c r="A22" s="96" t="s">
        <v>45</v>
      </c>
      <c r="B22" s="95" t="s">
        <v>62</v>
      </c>
      <c r="C22" s="94" t="s">
        <v>63</v>
      </c>
      <c r="D22" s="92">
        <v>0.9</v>
      </c>
      <c r="E22" s="92">
        <v>1.8</v>
      </c>
      <c r="F22" s="92">
        <v>2.25</v>
      </c>
      <c r="G22" s="92">
        <v>2.4</v>
      </c>
      <c r="H22" s="92">
        <v>3.5</v>
      </c>
      <c r="I22" s="93">
        <v>0</v>
      </c>
      <c r="J22" s="92">
        <v>3.15</v>
      </c>
      <c r="K22" s="92">
        <v>3.85</v>
      </c>
      <c r="L22" s="93">
        <v>0</v>
      </c>
      <c r="M22" s="93">
        <v>0</v>
      </c>
      <c r="N22" s="93">
        <v>0</v>
      </c>
      <c r="O22" s="92">
        <v>2.8</v>
      </c>
      <c r="P22" s="91">
        <v>0</v>
      </c>
      <c r="R22" s="83">
        <f t="shared" si="0"/>
        <v>20.650000000000002</v>
      </c>
    </row>
    <row r="23" spans="1:18" ht="30" customHeight="1">
      <c r="A23" s="96" t="s">
        <v>45</v>
      </c>
      <c r="B23" s="95" t="s">
        <v>64</v>
      </c>
      <c r="C23" s="94" t="s">
        <v>64</v>
      </c>
      <c r="D23" s="92">
        <v>1.5</v>
      </c>
      <c r="E23" s="92">
        <v>2.2000000000000002</v>
      </c>
      <c r="F23" s="92">
        <v>3.25</v>
      </c>
      <c r="G23" s="92">
        <v>3.3</v>
      </c>
      <c r="H23" s="92">
        <v>3.85</v>
      </c>
      <c r="I23" s="93">
        <v>0</v>
      </c>
      <c r="J23" s="92">
        <v>3.15</v>
      </c>
      <c r="K23" s="92">
        <v>3.85</v>
      </c>
      <c r="L23" s="92">
        <v>3.85</v>
      </c>
      <c r="M23" s="92">
        <v>6.5</v>
      </c>
      <c r="N23" s="93">
        <v>0</v>
      </c>
      <c r="O23" s="92">
        <v>3.5</v>
      </c>
      <c r="P23" s="91">
        <v>0</v>
      </c>
      <c r="R23" s="83">
        <f t="shared" si="0"/>
        <v>34.950000000000003</v>
      </c>
    </row>
    <row r="24" spans="1:18" ht="30" customHeight="1" thickBot="1">
      <c r="A24" s="105" t="s">
        <v>45</v>
      </c>
      <c r="B24" s="104" t="s">
        <v>65</v>
      </c>
      <c r="C24" s="103" t="s">
        <v>66</v>
      </c>
      <c r="D24" s="101">
        <v>1.2</v>
      </c>
      <c r="E24" s="101">
        <v>1.8</v>
      </c>
      <c r="F24" s="101">
        <v>2.5</v>
      </c>
      <c r="G24" s="101">
        <v>2.4</v>
      </c>
      <c r="H24" s="101">
        <v>2.8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107">
        <v>0</v>
      </c>
      <c r="R24" s="83">
        <f t="shared" si="0"/>
        <v>10.7</v>
      </c>
    </row>
    <row r="25" spans="1:18" ht="30" customHeight="1" thickTop="1" thickBot="1">
      <c r="A25" s="105" t="s">
        <v>67</v>
      </c>
      <c r="B25" s="104" t="s">
        <v>68</v>
      </c>
      <c r="C25" s="103" t="s">
        <v>69</v>
      </c>
      <c r="D25" s="108">
        <f>1.95+D65</f>
        <v>2.25</v>
      </c>
      <c r="E25" s="101">
        <v>3.2</v>
      </c>
      <c r="F25" s="100">
        <f>3.25+F64</f>
        <v>4.25</v>
      </c>
      <c r="G25" s="100">
        <f>3.9+G64</f>
        <v>5.0999999999999996</v>
      </c>
      <c r="H25" s="101">
        <v>4.2</v>
      </c>
      <c r="I25" s="99">
        <v>0</v>
      </c>
      <c r="J25" s="112">
        <f>4.9+J63</f>
        <v>7</v>
      </c>
      <c r="K25" s="101">
        <v>3.5</v>
      </c>
      <c r="L25" s="99">
        <v>0</v>
      </c>
      <c r="M25" s="99">
        <v>0</v>
      </c>
      <c r="N25" s="99">
        <v>0</v>
      </c>
      <c r="O25" s="99">
        <v>0</v>
      </c>
      <c r="P25" s="107">
        <v>0</v>
      </c>
      <c r="R25" s="83">
        <f t="shared" si="0"/>
        <v>29.5</v>
      </c>
    </row>
    <row r="26" spans="1:18" ht="30" customHeight="1" thickTop="1">
      <c r="A26" s="96" t="s">
        <v>70</v>
      </c>
      <c r="B26" s="95" t="s">
        <v>16</v>
      </c>
      <c r="C26" s="94" t="s">
        <v>71</v>
      </c>
      <c r="D26" s="92">
        <v>1.5</v>
      </c>
      <c r="E26" s="92">
        <v>2.4</v>
      </c>
      <c r="F26" s="93">
        <v>0</v>
      </c>
      <c r="G26" s="92">
        <v>3.3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2">
        <v>4.2</v>
      </c>
      <c r="P26" s="91">
        <v>0</v>
      </c>
      <c r="R26" s="83">
        <f t="shared" si="0"/>
        <v>11.399999999999999</v>
      </c>
    </row>
    <row r="27" spans="1:18" ht="30" customHeight="1">
      <c r="A27" s="96" t="s">
        <v>70</v>
      </c>
      <c r="B27" s="95" t="s">
        <v>72</v>
      </c>
      <c r="C27" s="94" t="s">
        <v>73</v>
      </c>
      <c r="D27" s="92">
        <v>1.2</v>
      </c>
      <c r="E27" s="92">
        <v>1.8</v>
      </c>
      <c r="F27" s="92">
        <v>3</v>
      </c>
      <c r="G27" s="92">
        <v>3.3</v>
      </c>
      <c r="H27" s="93">
        <v>0</v>
      </c>
      <c r="I27" s="93">
        <v>0</v>
      </c>
      <c r="J27" s="92">
        <v>4.55</v>
      </c>
      <c r="K27" s="92">
        <v>4.2</v>
      </c>
      <c r="L27" s="92">
        <v>4.55</v>
      </c>
      <c r="M27" s="93">
        <v>0</v>
      </c>
      <c r="N27" s="93">
        <v>0</v>
      </c>
      <c r="O27" s="93">
        <v>0</v>
      </c>
      <c r="P27" s="91">
        <v>0</v>
      </c>
      <c r="R27" s="83">
        <f t="shared" si="0"/>
        <v>22.6</v>
      </c>
    </row>
    <row r="28" spans="1:18" ht="30" customHeight="1">
      <c r="A28" s="96" t="s">
        <v>70</v>
      </c>
      <c r="B28" s="95" t="s">
        <v>74</v>
      </c>
      <c r="C28" s="94" t="s">
        <v>75</v>
      </c>
      <c r="D28" s="93">
        <v>0</v>
      </c>
      <c r="E28" s="92">
        <v>2.2000000000000002</v>
      </c>
      <c r="F28" s="92">
        <v>2.75</v>
      </c>
      <c r="G28" s="92">
        <v>3</v>
      </c>
      <c r="H28" s="92">
        <v>3.5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2">
        <v>3.5</v>
      </c>
      <c r="P28" s="97">
        <v>7.2</v>
      </c>
      <c r="R28" s="83">
        <f t="shared" si="0"/>
        <v>22.15</v>
      </c>
    </row>
    <row r="29" spans="1:18" ht="30" customHeight="1">
      <c r="A29" s="96" t="s">
        <v>70</v>
      </c>
      <c r="B29" s="95" t="s">
        <v>76</v>
      </c>
      <c r="C29" s="94" t="s">
        <v>77</v>
      </c>
      <c r="D29" s="92">
        <v>1.65</v>
      </c>
      <c r="E29" s="92">
        <v>1.8</v>
      </c>
      <c r="F29" s="92">
        <v>3</v>
      </c>
      <c r="G29" s="92">
        <v>3.3</v>
      </c>
      <c r="H29" s="92">
        <v>3.5</v>
      </c>
      <c r="I29" s="110">
        <f>7.8+I65</f>
        <v>9</v>
      </c>
      <c r="J29" s="92">
        <v>3.85</v>
      </c>
      <c r="K29" s="92">
        <v>5.6</v>
      </c>
      <c r="L29" s="92">
        <v>3.85</v>
      </c>
      <c r="M29" s="92">
        <v>7.5</v>
      </c>
      <c r="N29" s="93">
        <v>0</v>
      </c>
      <c r="O29" s="92">
        <v>3.85</v>
      </c>
      <c r="P29" s="91">
        <v>0</v>
      </c>
      <c r="R29" s="83">
        <f t="shared" si="0"/>
        <v>46.900000000000006</v>
      </c>
    </row>
    <row r="30" spans="1:18" ht="30" customHeight="1">
      <c r="A30" s="96" t="s">
        <v>70</v>
      </c>
      <c r="B30" s="95" t="s">
        <v>78</v>
      </c>
      <c r="C30" s="94" t="s">
        <v>79</v>
      </c>
      <c r="D30" s="92">
        <v>1.95</v>
      </c>
      <c r="E30" s="92">
        <v>2.4</v>
      </c>
      <c r="F30" s="92">
        <v>3</v>
      </c>
      <c r="G30" s="92">
        <v>3.3</v>
      </c>
      <c r="H30" s="92">
        <v>3.15</v>
      </c>
      <c r="I30" s="92">
        <v>6.6</v>
      </c>
      <c r="J30" s="92">
        <v>3.85</v>
      </c>
      <c r="K30" s="110">
        <f>4.55+K65</f>
        <v>5.25</v>
      </c>
      <c r="L30" s="92">
        <v>4.2</v>
      </c>
      <c r="M30" s="92">
        <v>7</v>
      </c>
      <c r="N30" s="93">
        <v>0</v>
      </c>
      <c r="O30" s="92">
        <v>3.5</v>
      </c>
      <c r="P30" s="97">
        <v>4.8</v>
      </c>
      <c r="R30" s="83">
        <f t="shared" si="0"/>
        <v>49</v>
      </c>
    </row>
    <row r="31" spans="1:18" ht="30" customHeight="1">
      <c r="A31" s="96" t="s">
        <v>70</v>
      </c>
      <c r="B31" s="95" t="s">
        <v>80</v>
      </c>
      <c r="C31" s="94" t="s">
        <v>81</v>
      </c>
      <c r="D31" s="92">
        <v>1.8</v>
      </c>
      <c r="E31" s="93">
        <v>0</v>
      </c>
      <c r="F31" s="92">
        <v>2.5</v>
      </c>
      <c r="G31" s="93">
        <v>0</v>
      </c>
      <c r="H31" s="92">
        <v>3.5</v>
      </c>
      <c r="I31" s="92">
        <v>6.6</v>
      </c>
      <c r="J31" s="93">
        <v>0</v>
      </c>
      <c r="K31" s="92">
        <v>4.2</v>
      </c>
      <c r="L31" s="92">
        <v>4.55</v>
      </c>
      <c r="M31" s="93">
        <v>0</v>
      </c>
      <c r="N31" s="93">
        <v>0</v>
      </c>
      <c r="O31" s="93">
        <v>0</v>
      </c>
      <c r="P31" s="91">
        <v>0</v>
      </c>
      <c r="R31" s="83">
        <f t="shared" si="0"/>
        <v>23.15</v>
      </c>
    </row>
    <row r="32" spans="1:18" ht="30" customHeight="1" thickBot="1">
      <c r="A32" s="105" t="s">
        <v>70</v>
      </c>
      <c r="B32" s="104" t="s">
        <v>82</v>
      </c>
      <c r="C32" s="103" t="s">
        <v>83</v>
      </c>
      <c r="D32" s="101">
        <v>1.2</v>
      </c>
      <c r="E32" s="101">
        <v>1.6</v>
      </c>
      <c r="F32" s="101">
        <v>2</v>
      </c>
      <c r="G32" s="101">
        <v>3</v>
      </c>
      <c r="H32" s="101">
        <v>2.8</v>
      </c>
      <c r="I32" s="101">
        <v>3.6</v>
      </c>
      <c r="J32" s="101">
        <v>3.85</v>
      </c>
      <c r="K32" s="101">
        <v>4.2</v>
      </c>
      <c r="L32" s="101">
        <v>4.55</v>
      </c>
      <c r="M32" s="101">
        <v>7</v>
      </c>
      <c r="N32" s="101">
        <v>4</v>
      </c>
      <c r="O32" s="101">
        <v>3.5</v>
      </c>
      <c r="P32" s="98">
        <v>6</v>
      </c>
      <c r="R32" s="83">
        <f t="shared" si="0"/>
        <v>47.3</v>
      </c>
    </row>
    <row r="33" spans="1:18" ht="30" customHeight="1" thickTop="1">
      <c r="A33" s="96" t="s">
        <v>84</v>
      </c>
      <c r="B33" s="95" t="s">
        <v>85</v>
      </c>
      <c r="C33" s="94" t="s">
        <v>86</v>
      </c>
      <c r="D33" s="92">
        <v>1.5</v>
      </c>
      <c r="E33" s="92">
        <v>2</v>
      </c>
      <c r="F33" s="92">
        <v>3</v>
      </c>
      <c r="G33" s="92">
        <v>3.3</v>
      </c>
      <c r="H33" s="92">
        <v>3.5</v>
      </c>
      <c r="I33" s="92">
        <v>4.8</v>
      </c>
      <c r="J33" s="92">
        <v>2.8</v>
      </c>
      <c r="K33" s="92">
        <v>3.85</v>
      </c>
      <c r="L33" s="92">
        <v>3.85</v>
      </c>
      <c r="M33" s="92">
        <v>6.5</v>
      </c>
      <c r="N33" s="92">
        <v>5</v>
      </c>
      <c r="O33" s="92">
        <v>3.5</v>
      </c>
      <c r="P33" s="115">
        <f>8.4+P65</f>
        <v>9.6000000000000014</v>
      </c>
      <c r="R33" s="83">
        <f t="shared" si="0"/>
        <v>53.20000000000001</v>
      </c>
    </row>
    <row r="34" spans="1:18" ht="30" customHeight="1">
      <c r="A34" s="96" t="s">
        <v>84</v>
      </c>
      <c r="B34" s="95" t="s">
        <v>87</v>
      </c>
      <c r="C34" s="94" t="s">
        <v>88</v>
      </c>
      <c r="D34" s="92">
        <v>1.2</v>
      </c>
      <c r="E34" s="92">
        <v>1.6</v>
      </c>
      <c r="F34" s="92">
        <v>2.5</v>
      </c>
      <c r="G34" s="92">
        <v>2.4</v>
      </c>
      <c r="H34" s="92">
        <v>2.8</v>
      </c>
      <c r="I34" s="93">
        <v>0</v>
      </c>
      <c r="J34" s="92">
        <v>3.5</v>
      </c>
      <c r="K34" s="92">
        <v>4.2</v>
      </c>
      <c r="L34" s="92">
        <v>4.2</v>
      </c>
      <c r="M34" s="92">
        <v>7</v>
      </c>
      <c r="N34" s="92">
        <v>1</v>
      </c>
      <c r="O34" s="93">
        <v>0</v>
      </c>
      <c r="P34" s="97">
        <v>6</v>
      </c>
      <c r="R34" s="83">
        <f t="shared" si="0"/>
        <v>36.4</v>
      </c>
    </row>
    <row r="35" spans="1:18" ht="30" customHeight="1" thickBot="1">
      <c r="A35" s="105" t="s">
        <v>84</v>
      </c>
      <c r="B35" s="104" t="s">
        <v>89</v>
      </c>
      <c r="C35" s="103" t="s">
        <v>90</v>
      </c>
      <c r="D35" s="99">
        <v>0</v>
      </c>
      <c r="E35" s="99">
        <v>0</v>
      </c>
      <c r="F35" s="99">
        <v>0</v>
      </c>
      <c r="G35" s="99">
        <v>0</v>
      </c>
      <c r="H35" s="101">
        <v>4.2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107">
        <v>0</v>
      </c>
      <c r="R35" s="83">
        <f t="shared" ref="R35:R61" si="1">SUM(D35:P35)</f>
        <v>4.2</v>
      </c>
    </row>
    <row r="36" spans="1:18" ht="30" customHeight="1" thickTop="1">
      <c r="A36" s="96" t="s">
        <v>91</v>
      </c>
      <c r="B36" s="95" t="s">
        <v>92</v>
      </c>
      <c r="C36" s="94" t="s">
        <v>93</v>
      </c>
      <c r="D36" s="92">
        <v>1.5</v>
      </c>
      <c r="E36" s="93">
        <v>0</v>
      </c>
      <c r="F36" s="92">
        <v>2.5</v>
      </c>
      <c r="G36" s="92">
        <v>3</v>
      </c>
      <c r="H36" s="92">
        <v>3.5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1">
        <v>0</v>
      </c>
      <c r="R36" s="83">
        <f t="shared" si="1"/>
        <v>10.5</v>
      </c>
    </row>
    <row r="37" spans="1:18" ht="30" customHeight="1" thickBot="1">
      <c r="A37" s="105" t="s">
        <v>91</v>
      </c>
      <c r="B37" s="104" t="s">
        <v>94</v>
      </c>
      <c r="C37" s="103" t="s">
        <v>95</v>
      </c>
      <c r="D37" s="101">
        <v>1.65</v>
      </c>
      <c r="E37" s="112">
        <f>3.6+E63</f>
        <v>4.8</v>
      </c>
      <c r="F37" s="101">
        <v>2</v>
      </c>
      <c r="G37" s="101">
        <v>3.3</v>
      </c>
      <c r="H37" s="101">
        <v>4.55</v>
      </c>
      <c r="I37" s="101">
        <v>4.8</v>
      </c>
      <c r="J37" s="101">
        <v>4.2</v>
      </c>
      <c r="K37" s="101">
        <v>3.85</v>
      </c>
      <c r="L37" s="101">
        <v>4.2</v>
      </c>
      <c r="M37" s="101">
        <v>7.5</v>
      </c>
      <c r="N37" s="101">
        <v>5.5</v>
      </c>
      <c r="O37" s="101">
        <v>4.55</v>
      </c>
      <c r="P37" s="114">
        <f>8.4+P63</f>
        <v>12</v>
      </c>
      <c r="R37" s="83">
        <f t="shared" si="1"/>
        <v>62.9</v>
      </c>
    </row>
    <row r="38" spans="1:18" ht="30" customHeight="1" thickTop="1" thickBot="1">
      <c r="A38" s="105" t="s">
        <v>45</v>
      </c>
      <c r="B38" s="104" t="s">
        <v>96</v>
      </c>
      <c r="C38" s="103" t="s">
        <v>97</v>
      </c>
      <c r="D38" s="101">
        <v>1.95</v>
      </c>
      <c r="E38" s="101">
        <v>2.4</v>
      </c>
      <c r="F38" s="101">
        <v>2.75</v>
      </c>
      <c r="G38" s="101">
        <v>3.3</v>
      </c>
      <c r="H38" s="101">
        <v>3.5</v>
      </c>
      <c r="I38" s="101">
        <v>6.6</v>
      </c>
      <c r="J38" s="108">
        <f>4.55+J65</f>
        <v>5.25</v>
      </c>
      <c r="K38" s="101">
        <v>4.55</v>
      </c>
      <c r="L38" s="101">
        <v>4.55</v>
      </c>
      <c r="M38" s="101">
        <v>7</v>
      </c>
      <c r="N38" s="108">
        <f>7+N65</f>
        <v>8</v>
      </c>
      <c r="O38" s="101">
        <v>4.2</v>
      </c>
      <c r="P38" s="98">
        <v>7.7</v>
      </c>
      <c r="R38" s="113">
        <f t="shared" si="1"/>
        <v>61.750000000000007</v>
      </c>
    </row>
    <row r="39" spans="1:18" ht="30" customHeight="1" thickTop="1" thickBot="1">
      <c r="A39" s="105" t="s">
        <v>98</v>
      </c>
      <c r="B39" s="104" t="s">
        <v>99</v>
      </c>
      <c r="C39" s="103" t="s">
        <v>100</v>
      </c>
      <c r="D39" s="99">
        <v>0</v>
      </c>
      <c r="E39" s="99">
        <v>0</v>
      </c>
      <c r="F39" s="101">
        <v>2.75</v>
      </c>
      <c r="G39" s="99">
        <v>0</v>
      </c>
      <c r="H39" s="110">
        <f>4.9+H65</f>
        <v>5.6000000000000005</v>
      </c>
      <c r="I39" s="112">
        <f>10.8+I63</f>
        <v>14.4</v>
      </c>
      <c r="J39" s="99">
        <v>0</v>
      </c>
      <c r="K39" s="99">
        <v>0</v>
      </c>
      <c r="L39" s="99">
        <v>0</v>
      </c>
      <c r="M39" s="108">
        <f>7.5+M65</f>
        <v>8.5</v>
      </c>
      <c r="N39" s="99">
        <v>0</v>
      </c>
      <c r="O39" s="99">
        <v>0</v>
      </c>
      <c r="P39" s="107">
        <v>0</v>
      </c>
      <c r="R39" s="83">
        <f t="shared" si="1"/>
        <v>31.25</v>
      </c>
    </row>
    <row r="40" spans="1:18" ht="30" customHeight="1" thickTop="1">
      <c r="A40" s="96" t="s">
        <v>101</v>
      </c>
      <c r="B40" s="95" t="s">
        <v>16</v>
      </c>
      <c r="C40" s="94" t="s">
        <v>102</v>
      </c>
      <c r="D40" s="111">
        <f>2.25+D63</f>
        <v>3.15</v>
      </c>
      <c r="E40" s="110">
        <f>2.6+E65</f>
        <v>3</v>
      </c>
      <c r="F40" s="111">
        <f>3.75+F63</f>
        <v>5.25</v>
      </c>
      <c r="G40" s="92">
        <v>3.3</v>
      </c>
      <c r="H40" s="111">
        <f>4.9+H63</f>
        <v>7</v>
      </c>
      <c r="I40" s="92">
        <v>7.2</v>
      </c>
      <c r="J40" s="92">
        <v>4.2</v>
      </c>
      <c r="K40" s="92">
        <v>4.2</v>
      </c>
      <c r="L40" s="92">
        <v>5.25</v>
      </c>
      <c r="M40" s="92">
        <v>7</v>
      </c>
      <c r="N40" s="92">
        <v>6</v>
      </c>
      <c r="O40" s="110">
        <f>4.55+O65</f>
        <v>5.25</v>
      </c>
      <c r="P40" s="97">
        <v>6.6</v>
      </c>
      <c r="R40" s="83">
        <f t="shared" si="1"/>
        <v>67.400000000000006</v>
      </c>
    </row>
    <row r="41" spans="1:18" ht="30" customHeight="1">
      <c r="A41" s="96" t="s">
        <v>101</v>
      </c>
      <c r="B41" s="95" t="s">
        <v>103</v>
      </c>
      <c r="C41" s="94" t="s">
        <v>104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2">
        <v>7.2</v>
      </c>
      <c r="J41" s="93">
        <v>0</v>
      </c>
      <c r="K41" s="92">
        <v>4.2</v>
      </c>
      <c r="L41" s="109">
        <f>4.55+L64</f>
        <v>5.95</v>
      </c>
      <c r="M41" s="92">
        <v>6</v>
      </c>
      <c r="N41" s="93">
        <v>0</v>
      </c>
      <c r="O41" s="93">
        <v>0</v>
      </c>
      <c r="P41" s="91">
        <v>0</v>
      </c>
      <c r="R41" s="83">
        <f t="shared" si="1"/>
        <v>23.35</v>
      </c>
    </row>
    <row r="42" spans="1:18" ht="30" customHeight="1" thickBot="1">
      <c r="A42" s="105" t="s">
        <v>101</v>
      </c>
      <c r="B42" s="104" t="s">
        <v>105</v>
      </c>
      <c r="C42" s="103" t="s">
        <v>106</v>
      </c>
      <c r="D42" s="101">
        <v>1.05</v>
      </c>
      <c r="E42" s="101">
        <v>2.2000000000000002</v>
      </c>
      <c r="F42" s="101">
        <v>2</v>
      </c>
      <c r="G42" s="101">
        <v>2.7</v>
      </c>
      <c r="H42" s="99">
        <v>0</v>
      </c>
      <c r="I42" s="99">
        <v>0</v>
      </c>
      <c r="J42" s="101">
        <v>3.85</v>
      </c>
      <c r="K42" s="99">
        <v>0</v>
      </c>
      <c r="L42" s="101">
        <v>3.5</v>
      </c>
      <c r="M42" s="99">
        <v>0</v>
      </c>
      <c r="N42" s="99">
        <v>0</v>
      </c>
      <c r="O42" s="99">
        <v>0</v>
      </c>
      <c r="P42" s="107">
        <v>0</v>
      </c>
      <c r="R42" s="83">
        <f t="shared" si="1"/>
        <v>15.3</v>
      </c>
    </row>
    <row r="43" spans="1:18" ht="30" customHeight="1" thickTop="1" thickBot="1">
      <c r="A43" s="105" t="s">
        <v>107</v>
      </c>
      <c r="B43" s="104" t="s">
        <v>108</v>
      </c>
      <c r="C43" s="103" t="s">
        <v>109</v>
      </c>
      <c r="D43" s="101">
        <v>1.65</v>
      </c>
      <c r="E43" s="101">
        <v>1.6</v>
      </c>
      <c r="F43" s="101">
        <v>2.75</v>
      </c>
      <c r="G43" s="101">
        <v>3</v>
      </c>
      <c r="H43" s="101">
        <v>3.85</v>
      </c>
      <c r="I43" s="101">
        <v>7.2</v>
      </c>
      <c r="J43" s="99">
        <v>0</v>
      </c>
      <c r="K43" s="99">
        <v>0</v>
      </c>
      <c r="L43" s="99">
        <v>0</v>
      </c>
      <c r="M43" s="99">
        <v>0</v>
      </c>
      <c r="N43" s="101">
        <v>5</v>
      </c>
      <c r="O43" s="101">
        <v>3.5</v>
      </c>
      <c r="P43" s="107">
        <v>0</v>
      </c>
      <c r="R43" s="83">
        <f t="shared" si="1"/>
        <v>28.55</v>
      </c>
    </row>
    <row r="44" spans="1:18" ht="30" customHeight="1" thickTop="1" thickBot="1">
      <c r="A44" s="105" t="s">
        <v>110</v>
      </c>
      <c r="B44" s="104" t="s">
        <v>111</v>
      </c>
      <c r="C44" s="103" t="s">
        <v>112</v>
      </c>
      <c r="D44" s="101">
        <v>1.05</v>
      </c>
      <c r="E44" s="101">
        <v>1.8</v>
      </c>
      <c r="F44" s="101">
        <v>2.25</v>
      </c>
      <c r="G44" s="101">
        <v>2.4</v>
      </c>
      <c r="H44" s="101">
        <v>2.8</v>
      </c>
      <c r="I44" s="99">
        <v>0</v>
      </c>
      <c r="J44" s="99">
        <v>0</v>
      </c>
      <c r="K44" s="101">
        <v>4.2</v>
      </c>
      <c r="L44" s="101">
        <v>3.5</v>
      </c>
      <c r="M44" s="101">
        <v>6.5</v>
      </c>
      <c r="N44" s="99">
        <v>0</v>
      </c>
      <c r="O44" s="101">
        <v>4.2</v>
      </c>
      <c r="P44" s="107">
        <v>0</v>
      </c>
      <c r="R44" s="83">
        <f t="shared" si="1"/>
        <v>28.7</v>
      </c>
    </row>
    <row r="45" spans="1:18" ht="30" customHeight="1" thickTop="1">
      <c r="A45" s="96" t="s">
        <v>113</v>
      </c>
      <c r="B45" s="95" t="s">
        <v>114</v>
      </c>
      <c r="C45" s="94" t="s">
        <v>115</v>
      </c>
      <c r="D45" s="92">
        <v>0.9</v>
      </c>
      <c r="E45" s="93">
        <v>0</v>
      </c>
      <c r="F45" s="92">
        <v>2</v>
      </c>
      <c r="G45" s="92">
        <v>2.4</v>
      </c>
      <c r="H45" s="92">
        <v>2.8</v>
      </c>
      <c r="I45" s="92">
        <v>4.8</v>
      </c>
      <c r="J45" s="93">
        <v>0</v>
      </c>
      <c r="K45" s="93">
        <v>0</v>
      </c>
      <c r="L45" s="93">
        <v>0</v>
      </c>
      <c r="M45" s="92">
        <v>1</v>
      </c>
      <c r="N45" s="93">
        <v>0</v>
      </c>
      <c r="O45" s="93">
        <v>0</v>
      </c>
      <c r="P45" s="91">
        <v>0</v>
      </c>
      <c r="R45" s="83">
        <f t="shared" si="1"/>
        <v>13.899999999999999</v>
      </c>
    </row>
    <row r="46" spans="1:18" ht="30" customHeight="1">
      <c r="A46" s="96" t="s">
        <v>113</v>
      </c>
      <c r="B46" s="95" t="s">
        <v>116</v>
      </c>
      <c r="C46" s="94" t="s">
        <v>117</v>
      </c>
      <c r="D46" s="92">
        <v>1.65</v>
      </c>
      <c r="E46" s="92">
        <v>1.8</v>
      </c>
      <c r="F46" s="92">
        <v>3</v>
      </c>
      <c r="G46" s="93">
        <v>0</v>
      </c>
      <c r="H46" s="92">
        <v>3.15</v>
      </c>
      <c r="I46" s="93">
        <v>0</v>
      </c>
      <c r="J46" s="109">
        <f>4.55+J64</f>
        <v>5.95</v>
      </c>
      <c r="K46" s="93">
        <v>0</v>
      </c>
      <c r="L46" s="93">
        <v>0</v>
      </c>
      <c r="M46" s="93">
        <v>0</v>
      </c>
      <c r="N46" s="92">
        <v>6</v>
      </c>
      <c r="O46" s="93">
        <v>0</v>
      </c>
      <c r="P46" s="91">
        <v>0</v>
      </c>
      <c r="R46" s="83">
        <f t="shared" si="1"/>
        <v>21.55</v>
      </c>
    </row>
    <row r="47" spans="1:18" ht="30" customHeight="1">
      <c r="A47" s="96" t="s">
        <v>113</v>
      </c>
      <c r="B47" s="95" t="s">
        <v>118</v>
      </c>
      <c r="C47" s="94" t="s">
        <v>119</v>
      </c>
      <c r="D47" s="92">
        <v>0.9</v>
      </c>
      <c r="E47" s="93">
        <v>0</v>
      </c>
      <c r="F47" s="93">
        <v>0</v>
      </c>
      <c r="G47" s="92">
        <v>3.3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7">
        <v>7.2</v>
      </c>
      <c r="R47" s="83">
        <f t="shared" si="1"/>
        <v>11.4</v>
      </c>
    </row>
    <row r="48" spans="1:18" ht="30" customHeight="1">
      <c r="A48" s="96" t="s">
        <v>113</v>
      </c>
      <c r="B48" s="95" t="s">
        <v>120</v>
      </c>
      <c r="C48" s="94" t="s">
        <v>121</v>
      </c>
      <c r="D48" s="93">
        <v>0</v>
      </c>
      <c r="E48" s="93">
        <v>0</v>
      </c>
      <c r="F48" s="92">
        <v>2.75</v>
      </c>
      <c r="G48" s="93">
        <v>0</v>
      </c>
      <c r="H48" s="92">
        <v>4.2</v>
      </c>
      <c r="I48" s="93">
        <v>0</v>
      </c>
      <c r="J48" s="93">
        <v>0</v>
      </c>
      <c r="K48" s="93">
        <v>0</v>
      </c>
      <c r="L48" s="92">
        <v>3.85</v>
      </c>
      <c r="M48" s="92">
        <v>6</v>
      </c>
      <c r="N48" s="93">
        <v>0</v>
      </c>
      <c r="O48" s="93">
        <v>0</v>
      </c>
      <c r="P48" s="91">
        <v>0</v>
      </c>
      <c r="R48" s="83">
        <f t="shared" si="1"/>
        <v>16.8</v>
      </c>
    </row>
    <row r="49" spans="1:18" ht="30" customHeight="1">
      <c r="A49" s="96" t="s">
        <v>113</v>
      </c>
      <c r="B49" s="95" t="s">
        <v>122</v>
      </c>
      <c r="C49" s="94" t="s">
        <v>123</v>
      </c>
      <c r="D49" s="92">
        <v>1.5</v>
      </c>
      <c r="E49" s="92">
        <v>1.6</v>
      </c>
      <c r="F49" s="92">
        <v>2.75</v>
      </c>
      <c r="G49" s="92">
        <v>3</v>
      </c>
      <c r="H49" s="92">
        <v>3.5</v>
      </c>
      <c r="I49" s="92">
        <v>4.8</v>
      </c>
      <c r="J49" s="92">
        <v>3.85</v>
      </c>
      <c r="K49" s="92">
        <v>3.85</v>
      </c>
      <c r="L49" s="92">
        <v>3.85</v>
      </c>
      <c r="M49" s="92">
        <v>6</v>
      </c>
      <c r="N49" s="92">
        <v>5</v>
      </c>
      <c r="O49" s="92">
        <v>2.8</v>
      </c>
      <c r="P49" s="97">
        <v>7.2</v>
      </c>
      <c r="R49" s="83">
        <f t="shared" si="1"/>
        <v>49.7</v>
      </c>
    </row>
    <row r="50" spans="1:18" ht="30" customHeight="1">
      <c r="A50" s="96" t="s">
        <v>113</v>
      </c>
      <c r="B50" s="95" t="s">
        <v>124</v>
      </c>
      <c r="C50" s="94" t="s">
        <v>125</v>
      </c>
      <c r="D50" s="92">
        <v>1.65</v>
      </c>
      <c r="E50" s="92">
        <v>1.6</v>
      </c>
      <c r="F50" s="92">
        <v>2.25</v>
      </c>
      <c r="G50" s="92">
        <v>2.4</v>
      </c>
      <c r="H50" s="92">
        <v>2.8</v>
      </c>
      <c r="I50" s="93">
        <v>0</v>
      </c>
      <c r="J50" s="93">
        <v>0</v>
      </c>
      <c r="K50" s="92">
        <v>4.2</v>
      </c>
      <c r="L50" s="92">
        <v>4.2</v>
      </c>
      <c r="M50" s="92">
        <v>6</v>
      </c>
      <c r="N50" s="93">
        <v>0</v>
      </c>
      <c r="O50" s="93">
        <v>0</v>
      </c>
      <c r="P50" s="91">
        <v>0</v>
      </c>
      <c r="R50" s="83">
        <f t="shared" si="1"/>
        <v>25.099999999999998</v>
      </c>
    </row>
    <row r="51" spans="1:18" ht="30" customHeight="1">
      <c r="A51" s="96" t="s">
        <v>113</v>
      </c>
      <c r="B51" s="95" t="s">
        <v>126</v>
      </c>
      <c r="C51" s="94" t="s">
        <v>127</v>
      </c>
      <c r="D51" s="92">
        <v>1.5</v>
      </c>
      <c r="E51" s="92">
        <v>1.8</v>
      </c>
      <c r="F51" s="92">
        <v>2.5</v>
      </c>
      <c r="G51" s="92">
        <v>2.4</v>
      </c>
      <c r="H51" s="92">
        <v>2.8</v>
      </c>
      <c r="I51" s="92">
        <v>4.2</v>
      </c>
      <c r="J51" s="92">
        <v>3.15</v>
      </c>
      <c r="K51" s="92">
        <v>3.5</v>
      </c>
      <c r="L51" s="92">
        <v>3.15</v>
      </c>
      <c r="M51" s="92">
        <v>5.5</v>
      </c>
      <c r="N51" s="93">
        <v>0</v>
      </c>
      <c r="O51" s="93">
        <v>0</v>
      </c>
      <c r="P51" s="91">
        <v>0</v>
      </c>
      <c r="R51" s="83">
        <f t="shared" si="1"/>
        <v>30.499999999999996</v>
      </c>
    </row>
    <row r="52" spans="1:18" ht="30" customHeight="1" thickBot="1">
      <c r="A52" s="105" t="s">
        <v>113</v>
      </c>
      <c r="B52" s="104" t="s">
        <v>128</v>
      </c>
      <c r="C52" s="103" t="s">
        <v>129</v>
      </c>
      <c r="D52" s="101">
        <v>0.9</v>
      </c>
      <c r="E52" s="101">
        <v>1.6</v>
      </c>
      <c r="F52" s="101">
        <v>2</v>
      </c>
      <c r="G52" s="101">
        <v>2.1</v>
      </c>
      <c r="H52" s="101">
        <v>2.8</v>
      </c>
      <c r="I52" s="101">
        <v>1.2</v>
      </c>
      <c r="J52" s="101">
        <v>3.15</v>
      </c>
      <c r="K52" s="101">
        <v>3.85</v>
      </c>
      <c r="L52" s="101">
        <v>3.5</v>
      </c>
      <c r="M52" s="101">
        <v>6</v>
      </c>
      <c r="N52" s="99">
        <v>0</v>
      </c>
      <c r="O52" s="101">
        <v>2.8</v>
      </c>
      <c r="P52" s="107">
        <v>0</v>
      </c>
      <c r="R52" s="83">
        <f t="shared" si="1"/>
        <v>29.9</v>
      </c>
    </row>
    <row r="53" spans="1:18" ht="30" customHeight="1" thickTop="1" thickBot="1">
      <c r="A53" s="105" t="s">
        <v>130</v>
      </c>
      <c r="B53" s="104" t="s">
        <v>131</v>
      </c>
      <c r="C53" s="103" t="s">
        <v>132</v>
      </c>
      <c r="D53" s="101">
        <v>1.35</v>
      </c>
      <c r="E53" s="101">
        <v>2.4</v>
      </c>
      <c r="F53" s="101">
        <v>3</v>
      </c>
      <c r="G53" s="108">
        <f>3.9+G65</f>
        <v>4.5</v>
      </c>
      <c r="H53" s="101">
        <v>2.8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107">
        <v>0</v>
      </c>
      <c r="R53" s="83">
        <f t="shared" si="1"/>
        <v>14.05</v>
      </c>
    </row>
    <row r="54" spans="1:18" ht="30" customHeight="1" thickTop="1" thickBot="1">
      <c r="A54" s="105" t="s">
        <v>133</v>
      </c>
      <c r="B54" s="104" t="s">
        <v>134</v>
      </c>
      <c r="C54" s="103" t="s">
        <v>135</v>
      </c>
      <c r="D54" s="101">
        <v>0.9</v>
      </c>
      <c r="E54" s="101">
        <v>1.2</v>
      </c>
      <c r="F54" s="101">
        <v>1.5</v>
      </c>
      <c r="G54" s="101">
        <v>1.8</v>
      </c>
      <c r="H54" s="101">
        <v>2.1</v>
      </c>
      <c r="I54" s="101">
        <v>3.6</v>
      </c>
      <c r="J54" s="101">
        <v>2.8</v>
      </c>
      <c r="K54" s="99">
        <v>0</v>
      </c>
      <c r="L54" s="101">
        <v>3.15</v>
      </c>
      <c r="M54" s="99">
        <v>0</v>
      </c>
      <c r="N54" s="101">
        <v>3</v>
      </c>
      <c r="O54" s="101">
        <v>2.1</v>
      </c>
      <c r="P54" s="98">
        <v>4.8</v>
      </c>
      <c r="R54" s="83">
        <f t="shared" si="1"/>
        <v>26.95</v>
      </c>
    </row>
    <row r="55" spans="1:18" ht="30" customHeight="1" thickTop="1" thickBot="1">
      <c r="A55" s="105" t="s">
        <v>136</v>
      </c>
      <c r="B55" s="104" t="s">
        <v>137</v>
      </c>
      <c r="C55" s="103" t="s">
        <v>138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101">
        <v>3.85</v>
      </c>
      <c r="L55" s="99">
        <v>0</v>
      </c>
      <c r="M55" s="99">
        <v>0</v>
      </c>
      <c r="N55" s="99">
        <v>0</v>
      </c>
      <c r="O55" s="99">
        <v>0</v>
      </c>
      <c r="P55" s="107">
        <v>0</v>
      </c>
      <c r="R55" s="83">
        <f t="shared" si="1"/>
        <v>3.85</v>
      </c>
    </row>
    <row r="56" spans="1:18" ht="30" customHeight="1" thickTop="1">
      <c r="A56" s="96" t="s">
        <v>139</v>
      </c>
      <c r="B56" s="95" t="s">
        <v>140</v>
      </c>
      <c r="C56" s="94" t="s">
        <v>141</v>
      </c>
      <c r="D56" s="93">
        <v>0</v>
      </c>
      <c r="E56" s="93">
        <v>0</v>
      </c>
      <c r="F56" s="93">
        <v>0</v>
      </c>
      <c r="G56" s="93">
        <v>0</v>
      </c>
      <c r="H56" s="92">
        <v>2.8</v>
      </c>
      <c r="I56" s="92">
        <v>4.8</v>
      </c>
      <c r="J56" s="93">
        <v>0</v>
      </c>
      <c r="K56" s="106">
        <v>0</v>
      </c>
      <c r="L56" s="93">
        <v>0</v>
      </c>
      <c r="M56" s="93">
        <v>0</v>
      </c>
      <c r="N56" s="93">
        <v>0</v>
      </c>
      <c r="O56" s="93">
        <v>0</v>
      </c>
      <c r="P56" s="91">
        <v>0</v>
      </c>
      <c r="R56" s="83">
        <f t="shared" si="1"/>
        <v>7.6</v>
      </c>
    </row>
    <row r="57" spans="1:18" ht="30" customHeight="1" thickBot="1">
      <c r="A57" s="105" t="s">
        <v>139</v>
      </c>
      <c r="B57" s="104" t="s">
        <v>142</v>
      </c>
      <c r="C57" s="103" t="s">
        <v>143</v>
      </c>
      <c r="D57" s="101">
        <v>1.35</v>
      </c>
      <c r="E57" s="101">
        <v>2.2000000000000002</v>
      </c>
      <c r="F57" s="101">
        <v>3</v>
      </c>
      <c r="G57" s="101">
        <v>3.3</v>
      </c>
      <c r="H57" s="101">
        <v>2.1</v>
      </c>
      <c r="I57" s="99">
        <v>0</v>
      </c>
      <c r="J57" s="99">
        <v>0</v>
      </c>
      <c r="K57" s="102">
        <f>4.55+K64</f>
        <v>5.95</v>
      </c>
      <c r="L57" s="101">
        <v>3.85</v>
      </c>
      <c r="M57" s="100">
        <f>7.5+M64</f>
        <v>9.5</v>
      </c>
      <c r="N57" s="99">
        <v>0</v>
      </c>
      <c r="O57" s="99">
        <v>0</v>
      </c>
      <c r="P57" s="98">
        <v>6</v>
      </c>
      <c r="R57" s="83">
        <f t="shared" si="1"/>
        <v>37.25</v>
      </c>
    </row>
    <row r="58" spans="1:18" ht="30" customHeight="1" thickTop="1">
      <c r="A58" s="96" t="s">
        <v>144</v>
      </c>
      <c r="B58" s="95" t="s">
        <v>145</v>
      </c>
      <c r="C58" s="94" t="s">
        <v>146</v>
      </c>
      <c r="D58" s="92">
        <v>1.2</v>
      </c>
      <c r="E58" s="93">
        <v>0</v>
      </c>
      <c r="F58" s="93">
        <v>0</v>
      </c>
      <c r="G58" s="93">
        <v>0</v>
      </c>
      <c r="H58" s="93">
        <v>0</v>
      </c>
      <c r="I58" s="93">
        <v>0</v>
      </c>
      <c r="J58" s="93">
        <v>0</v>
      </c>
      <c r="K58" s="93">
        <v>0</v>
      </c>
      <c r="L58" s="93">
        <v>0</v>
      </c>
      <c r="M58" s="93">
        <v>0</v>
      </c>
      <c r="N58" s="93">
        <v>0</v>
      </c>
      <c r="O58" s="93">
        <v>0</v>
      </c>
      <c r="P58" s="97">
        <v>6</v>
      </c>
      <c r="R58" s="83">
        <f t="shared" si="1"/>
        <v>7.2</v>
      </c>
    </row>
    <row r="59" spans="1:18" ht="30" customHeight="1">
      <c r="A59" s="96" t="s">
        <v>144</v>
      </c>
      <c r="B59" s="95" t="s">
        <v>147</v>
      </c>
      <c r="C59" s="94" t="s">
        <v>148</v>
      </c>
      <c r="D59" s="92">
        <v>1.5</v>
      </c>
      <c r="E59" s="92">
        <v>1.6</v>
      </c>
      <c r="F59" s="92">
        <v>2</v>
      </c>
      <c r="G59" s="92">
        <v>2.4</v>
      </c>
      <c r="H59" s="92">
        <v>2.8</v>
      </c>
      <c r="I59" s="93">
        <v>0</v>
      </c>
      <c r="J59" s="92">
        <v>3.5</v>
      </c>
      <c r="K59" s="92">
        <v>4.2</v>
      </c>
      <c r="L59" s="92">
        <v>3.85</v>
      </c>
      <c r="M59" s="93">
        <v>0</v>
      </c>
      <c r="N59" s="93">
        <v>0</v>
      </c>
      <c r="O59" s="92">
        <v>2.1</v>
      </c>
      <c r="P59" s="91">
        <v>0</v>
      </c>
      <c r="R59" s="83">
        <f t="shared" si="1"/>
        <v>23.950000000000003</v>
      </c>
    </row>
    <row r="60" spans="1:18" ht="30" customHeight="1">
      <c r="A60" s="96" t="s">
        <v>144</v>
      </c>
      <c r="B60" s="95" t="s">
        <v>149</v>
      </c>
      <c r="C60" s="94" t="s">
        <v>150</v>
      </c>
      <c r="D60" s="92">
        <v>1.2</v>
      </c>
      <c r="E60" s="92">
        <v>2.4</v>
      </c>
      <c r="F60" s="92">
        <v>2</v>
      </c>
      <c r="G60" s="92">
        <v>2.4</v>
      </c>
      <c r="H60" s="92">
        <v>3.85</v>
      </c>
      <c r="I60" s="93">
        <v>0</v>
      </c>
      <c r="J60" s="92">
        <v>3.5</v>
      </c>
      <c r="K60" s="92">
        <v>3.5</v>
      </c>
      <c r="L60" s="92">
        <v>3.85</v>
      </c>
      <c r="M60" s="93">
        <v>0</v>
      </c>
      <c r="N60" s="93">
        <v>0</v>
      </c>
      <c r="O60" s="92">
        <v>3.5</v>
      </c>
      <c r="P60" s="91">
        <v>0</v>
      </c>
      <c r="R60" s="83">
        <f t="shared" si="1"/>
        <v>26.200000000000003</v>
      </c>
    </row>
    <row r="61" spans="1:18" ht="30" customHeight="1" thickBot="1">
      <c r="A61" s="90" t="s">
        <v>144</v>
      </c>
      <c r="B61" s="89" t="s">
        <v>151</v>
      </c>
      <c r="C61" s="88" t="s">
        <v>152</v>
      </c>
      <c r="D61" s="87">
        <v>0</v>
      </c>
      <c r="E61" s="85">
        <v>2.4</v>
      </c>
      <c r="F61" s="85">
        <v>3</v>
      </c>
      <c r="G61" s="85">
        <v>3</v>
      </c>
      <c r="H61" s="85">
        <v>3.85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5">
        <v>3.15</v>
      </c>
      <c r="P61" s="84">
        <v>0</v>
      </c>
      <c r="R61" s="83">
        <f t="shared" si="1"/>
        <v>15.4</v>
      </c>
    </row>
    <row r="63" spans="1:18" ht="18.5">
      <c r="D63" s="155">
        <f>0.3*('Andrey Ermakov (Russia)'!D2)</f>
        <v>0.89999999999999991</v>
      </c>
      <c r="E63" s="155">
        <f>0.3*('Andrey Ermakov (Russia)'!E2)</f>
        <v>1.2</v>
      </c>
      <c r="F63" s="155">
        <f>0.3*('Andrey Ermakov (Russia)'!F2)</f>
        <v>1.5</v>
      </c>
      <c r="G63" s="155">
        <f>0.3*('Andrey Ermakov (Russia)'!G2)</f>
        <v>1.7999999999999998</v>
      </c>
      <c r="H63" s="155">
        <f>0.3*('Andrey Ermakov (Russia)'!H2)</f>
        <v>2.1</v>
      </c>
      <c r="I63" s="155">
        <f>0.3*('Andrey Ermakov (Russia)'!I2)</f>
        <v>3.5999999999999996</v>
      </c>
      <c r="J63" s="155">
        <f>0.3*('Andrey Ermakov (Russia)'!J2)</f>
        <v>2.1</v>
      </c>
      <c r="K63" s="155">
        <f>0.3*('Andrey Ermakov (Russia)'!K2)</f>
        <v>2.1</v>
      </c>
      <c r="L63" s="155">
        <f>0.3*('Andrey Ermakov (Russia)'!L2)</f>
        <v>2.1</v>
      </c>
      <c r="M63" s="155">
        <f>0.3*('Andrey Ermakov (Russia)'!M2)</f>
        <v>3</v>
      </c>
      <c r="N63" s="155">
        <f>0.3*('Andrey Ermakov (Russia)'!N2)</f>
        <v>3</v>
      </c>
      <c r="O63" s="155">
        <f>0.3*('Andrey Ermakov (Russia)'!O2)</f>
        <v>2.1</v>
      </c>
      <c r="P63" s="155">
        <f>0.3*('Andrey Ermakov (Russia)'!P2)</f>
        <v>3.5999999999999996</v>
      </c>
    </row>
    <row r="64" spans="1:18" ht="18.5">
      <c r="D64" s="156">
        <f>0.2*('Andrey Ermakov (Russia)'!D2)</f>
        <v>0.60000000000000009</v>
      </c>
      <c r="E64" s="156">
        <f>0.2*('Andrey Ermakov (Russia)'!E2)</f>
        <v>0.8</v>
      </c>
      <c r="F64" s="156">
        <f>0.2*('Andrey Ermakov (Russia)'!F2)</f>
        <v>1</v>
      </c>
      <c r="G64" s="156">
        <f>0.2*('Andrey Ermakov (Russia)'!G2)</f>
        <v>1.2000000000000002</v>
      </c>
      <c r="H64" s="156">
        <f>0.2*('Andrey Ermakov (Russia)'!H2)</f>
        <v>1.4000000000000001</v>
      </c>
      <c r="I64" s="156">
        <f>0.2*('Andrey Ermakov (Russia)'!I2)</f>
        <v>2.4000000000000004</v>
      </c>
      <c r="J64" s="156">
        <f>0.2*('Andrey Ermakov (Russia)'!J2)</f>
        <v>1.4000000000000001</v>
      </c>
      <c r="K64" s="156">
        <f>0.2*('Andrey Ermakov (Russia)'!K2)</f>
        <v>1.4000000000000001</v>
      </c>
      <c r="L64" s="156">
        <f>0.2*('Andrey Ermakov (Russia)'!L2)</f>
        <v>1.4000000000000001</v>
      </c>
      <c r="M64" s="156">
        <f>0.2*('Andrey Ermakov (Russia)'!M2)</f>
        <v>2</v>
      </c>
      <c r="N64" s="156">
        <f>0.2*('Andrey Ermakov (Russia)'!N2)</f>
        <v>2</v>
      </c>
      <c r="O64" s="156">
        <f>0.2*('Andrey Ermakov (Russia)'!O2)</f>
        <v>1.4000000000000001</v>
      </c>
      <c r="P64" s="156">
        <f>0.2*('Andrey Ermakov (Russia)'!P2)</f>
        <v>2.4000000000000004</v>
      </c>
    </row>
    <row r="65" spans="4:16" ht="18.5">
      <c r="D65" s="157">
        <f>0.1*('Andrey Ermakov (Russia)'!D2)</f>
        <v>0.30000000000000004</v>
      </c>
      <c r="E65" s="157">
        <f>0.1*('Andrey Ermakov (Russia)'!E2)</f>
        <v>0.4</v>
      </c>
      <c r="F65" s="157">
        <f>0.1*('Andrey Ermakov (Russia)'!F2)</f>
        <v>0.5</v>
      </c>
      <c r="G65" s="157">
        <f>0.1*('Andrey Ermakov (Russia)'!G2)</f>
        <v>0.60000000000000009</v>
      </c>
      <c r="H65" s="157">
        <f>0.1*('Andrey Ermakov (Russia)'!H2)</f>
        <v>0.70000000000000007</v>
      </c>
      <c r="I65" s="157">
        <f>0.1*('Andrey Ermakov (Russia)'!I2)</f>
        <v>1.2000000000000002</v>
      </c>
      <c r="J65" s="157">
        <f>0.1*('Andrey Ermakov (Russia)'!J2)</f>
        <v>0.70000000000000007</v>
      </c>
      <c r="K65" s="157">
        <f>0.1*('Andrey Ermakov (Russia)'!K2)</f>
        <v>0.70000000000000007</v>
      </c>
      <c r="L65" s="157">
        <f>0.1*('Andrey Ermakov (Russia)'!L2)</f>
        <v>0.70000000000000007</v>
      </c>
      <c r="M65" s="157">
        <f>0.1*('Andrey Ermakov (Russia)'!M2)</f>
        <v>1</v>
      </c>
      <c r="N65" s="157">
        <f>0.1*('Andrey Ermakov (Russia)'!N2)</f>
        <v>1</v>
      </c>
      <c r="O65" s="157">
        <f>0.1*('Andrey Ermakov (Russia)'!O2)</f>
        <v>0.70000000000000007</v>
      </c>
      <c r="P65" s="157">
        <f>0.1*('Andrey Ermakov (Russia)'!P2)</f>
        <v>1.2000000000000002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F975-AC23-4990-8978-C8209A1CD932}">
  <dimension ref="A1:P65"/>
  <sheetViews>
    <sheetView zoomScale="90" zoomScaleNormal="90" workbookViewId="0">
      <pane xSplit="3" ySplit="2" topLeftCell="I3" activePane="bottomRight" state="frozen"/>
      <selection pane="topRight"/>
      <selection pane="bottomLeft"/>
      <selection pane="bottomRight" activeCell="M8" sqref="M8"/>
    </sheetView>
  </sheetViews>
  <sheetFormatPr defaultColWidth="9.1796875" defaultRowHeight="14.5"/>
  <cols>
    <col min="1" max="1" width="25" style="41" customWidth="1"/>
    <col min="2" max="2" width="30" style="41" customWidth="1"/>
    <col min="3" max="3" width="20" style="41" customWidth="1"/>
    <col min="4" max="16" width="35" style="41" customWidth="1"/>
    <col min="17" max="17" width="9.1796875" style="41"/>
    <col min="18" max="18" width="9.453125" style="41" bestFit="1" customWidth="1"/>
    <col min="19" max="16384" width="9.1796875" style="41"/>
  </cols>
  <sheetData>
    <row r="1" spans="1:16" ht="43.5" customHeight="1" thickTop="1" thickBot="1">
      <c r="A1" s="214" t="s">
        <v>0</v>
      </c>
      <c r="B1" s="214" t="s">
        <v>1</v>
      </c>
      <c r="C1" s="214" t="s">
        <v>2</v>
      </c>
      <c r="D1" s="154" t="s">
        <v>3</v>
      </c>
      <c r="E1" s="154" t="s">
        <v>4</v>
      </c>
      <c r="F1" s="154" t="s">
        <v>5</v>
      </c>
      <c r="G1" s="154" t="s">
        <v>6</v>
      </c>
      <c r="H1" s="154" t="s">
        <v>7</v>
      </c>
      <c r="I1" s="154" t="s">
        <v>8</v>
      </c>
      <c r="J1" s="154" t="s">
        <v>9</v>
      </c>
      <c r="K1" s="154" t="s">
        <v>10</v>
      </c>
      <c r="L1" s="154" t="s">
        <v>11</v>
      </c>
      <c r="M1" s="154" t="s">
        <v>12</v>
      </c>
      <c r="N1" s="154" t="s">
        <v>13</v>
      </c>
      <c r="O1" s="154" t="s">
        <v>14</v>
      </c>
      <c r="P1" s="154" t="s">
        <v>15</v>
      </c>
    </row>
    <row r="2" spans="1:16" ht="25" customHeight="1" thickTop="1" thickBot="1">
      <c r="A2" s="211"/>
      <c r="B2" s="211"/>
      <c r="C2" s="211"/>
      <c r="D2" s="153">
        <v>3</v>
      </c>
      <c r="E2" s="153">
        <v>4</v>
      </c>
      <c r="F2" s="153">
        <v>5</v>
      </c>
      <c r="G2" s="153">
        <v>6</v>
      </c>
      <c r="H2" s="153">
        <v>7</v>
      </c>
      <c r="I2" s="153">
        <v>12</v>
      </c>
      <c r="J2" s="153">
        <v>7</v>
      </c>
      <c r="K2" s="153">
        <v>7</v>
      </c>
      <c r="L2" s="153">
        <v>7</v>
      </c>
      <c r="M2" s="153">
        <v>10</v>
      </c>
      <c r="N2" s="153">
        <v>10</v>
      </c>
      <c r="O2" s="153">
        <v>7</v>
      </c>
      <c r="P2" s="153">
        <v>12</v>
      </c>
    </row>
    <row r="3" spans="1:16" ht="30" customHeight="1" thickTop="1">
      <c r="A3" s="152" t="s">
        <v>17</v>
      </c>
      <c r="B3" s="151" t="s">
        <v>18</v>
      </c>
      <c r="C3" s="150" t="s">
        <v>19</v>
      </c>
      <c r="D3" s="149">
        <v>2.4</v>
      </c>
      <c r="E3" s="148">
        <v>0</v>
      </c>
      <c r="F3" s="149">
        <v>3.8</v>
      </c>
      <c r="G3" s="148">
        <v>0</v>
      </c>
      <c r="H3" s="148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51">
        <v>0</v>
      </c>
    </row>
    <row r="4" spans="1:16" ht="30" customHeight="1" thickBot="1">
      <c r="A4" s="140" t="s">
        <v>17</v>
      </c>
      <c r="B4" s="139" t="s">
        <v>20</v>
      </c>
      <c r="C4" s="138" t="s">
        <v>21</v>
      </c>
      <c r="D4" s="137">
        <v>1.8</v>
      </c>
      <c r="E4" s="141">
        <v>0</v>
      </c>
      <c r="F4" s="137">
        <v>3</v>
      </c>
      <c r="G4" s="137">
        <v>3.9</v>
      </c>
      <c r="H4" s="141">
        <v>0</v>
      </c>
      <c r="I4" s="53">
        <v>0</v>
      </c>
      <c r="J4" s="53">
        <v>0</v>
      </c>
      <c r="K4" s="52">
        <v>4.2</v>
      </c>
      <c r="L4" s="52">
        <v>4.7</v>
      </c>
      <c r="M4" s="53">
        <v>0</v>
      </c>
      <c r="N4" s="53">
        <v>0</v>
      </c>
      <c r="O4" s="52">
        <v>2.8</v>
      </c>
      <c r="P4" s="55">
        <v>6</v>
      </c>
    </row>
    <row r="5" spans="1:16" ht="30" customHeight="1" thickTop="1" thickBot="1">
      <c r="A5" s="140" t="s">
        <v>22</v>
      </c>
      <c r="B5" s="139" t="s">
        <v>23</v>
      </c>
      <c r="C5" s="138" t="s">
        <v>24</v>
      </c>
      <c r="D5" s="137">
        <v>2.2999999999999998</v>
      </c>
      <c r="E5" s="141">
        <v>0</v>
      </c>
      <c r="F5" s="137">
        <v>3.9</v>
      </c>
      <c r="G5" s="141">
        <v>0</v>
      </c>
      <c r="H5" s="137">
        <v>4.9000000000000004</v>
      </c>
      <c r="I5" s="52">
        <v>9.3000000000000007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2">
        <v>5.6</v>
      </c>
      <c r="P5" s="57">
        <v>0</v>
      </c>
    </row>
    <row r="6" spans="1:16" ht="30" customHeight="1" thickTop="1" thickBot="1">
      <c r="A6" s="140" t="s">
        <v>25</v>
      </c>
      <c r="B6" s="139" t="s">
        <v>26</v>
      </c>
      <c r="C6" s="138" t="s">
        <v>27</v>
      </c>
      <c r="D6" s="137">
        <v>2.2000000000000002</v>
      </c>
      <c r="E6" s="137">
        <v>2.8</v>
      </c>
      <c r="F6" s="137">
        <v>4</v>
      </c>
      <c r="G6" s="137">
        <v>4</v>
      </c>
      <c r="H6" s="137">
        <v>5.3</v>
      </c>
      <c r="I6" s="53">
        <v>0</v>
      </c>
      <c r="J6" s="52">
        <v>5.6</v>
      </c>
      <c r="K6" s="53">
        <v>0</v>
      </c>
      <c r="L6" s="53">
        <v>0</v>
      </c>
      <c r="M6" s="52">
        <v>8</v>
      </c>
      <c r="N6" s="53">
        <v>0</v>
      </c>
      <c r="O6" s="52">
        <v>5.8</v>
      </c>
      <c r="P6" s="57">
        <v>0</v>
      </c>
    </row>
    <row r="7" spans="1:16" ht="30" customHeight="1" thickTop="1" thickBot="1">
      <c r="A7" s="135" t="s">
        <v>28</v>
      </c>
      <c r="B7" s="134" t="s">
        <v>29</v>
      </c>
      <c r="C7" s="133" t="s">
        <v>30</v>
      </c>
      <c r="D7" s="132">
        <v>2</v>
      </c>
      <c r="E7" s="132">
        <v>2.6</v>
      </c>
      <c r="F7" s="132">
        <v>4.0999999999999996</v>
      </c>
      <c r="G7" s="132">
        <v>4.5</v>
      </c>
      <c r="H7" s="132">
        <v>4.5999999999999996</v>
      </c>
      <c r="I7" s="60">
        <v>0</v>
      </c>
      <c r="J7" s="58">
        <v>4.2</v>
      </c>
      <c r="K7" s="58">
        <v>5.0999999999999996</v>
      </c>
      <c r="L7" s="60">
        <v>0</v>
      </c>
      <c r="M7" s="58">
        <v>7.5</v>
      </c>
      <c r="N7" s="60">
        <v>0</v>
      </c>
      <c r="O7" s="58">
        <v>5.6</v>
      </c>
      <c r="P7" s="61">
        <v>0</v>
      </c>
    </row>
    <row r="8" spans="1:16" ht="30" customHeight="1" thickBot="1">
      <c r="A8" s="140" t="s">
        <v>28</v>
      </c>
      <c r="B8" s="139" t="s">
        <v>31</v>
      </c>
      <c r="C8" s="138" t="s">
        <v>32</v>
      </c>
      <c r="D8" s="137">
        <v>2.4</v>
      </c>
      <c r="E8" s="137">
        <v>3.6</v>
      </c>
      <c r="F8" s="137">
        <v>3.3</v>
      </c>
      <c r="G8" s="146">
        <f>5.85+G63</f>
        <v>7.6499999999999995</v>
      </c>
      <c r="H8" s="146">
        <f>6.9+H63</f>
        <v>9</v>
      </c>
      <c r="I8" s="52">
        <v>10.199999999999999</v>
      </c>
      <c r="J8" s="144">
        <f>6.1+J65</f>
        <v>6.8</v>
      </c>
      <c r="K8" s="52">
        <v>5.3</v>
      </c>
      <c r="L8" s="52">
        <v>6.2</v>
      </c>
      <c r="M8" s="143">
        <f>9.5+M63</f>
        <v>12.5</v>
      </c>
      <c r="N8" s="144">
        <f>9.3+N65</f>
        <v>10.3</v>
      </c>
      <c r="O8" s="145">
        <f>6.6+O64</f>
        <v>8</v>
      </c>
      <c r="P8" s="145">
        <f>11.5+P64</f>
        <v>13.9</v>
      </c>
    </row>
    <row r="9" spans="1:16" ht="30" customHeight="1" thickTop="1">
      <c r="A9" s="135" t="s">
        <v>33</v>
      </c>
      <c r="B9" s="134" t="s">
        <v>34</v>
      </c>
      <c r="C9" s="133" t="s">
        <v>35</v>
      </c>
      <c r="D9" s="132">
        <v>1.5</v>
      </c>
      <c r="E9" s="136">
        <v>0</v>
      </c>
      <c r="F9" s="136">
        <v>0</v>
      </c>
      <c r="G9" s="136">
        <v>0</v>
      </c>
      <c r="H9" s="136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1">
        <v>0</v>
      </c>
    </row>
    <row r="10" spans="1:16" ht="30" customHeight="1" thickBot="1">
      <c r="A10" s="135" t="s">
        <v>33</v>
      </c>
      <c r="B10" s="134" t="s">
        <v>36</v>
      </c>
      <c r="C10" s="133" t="s">
        <v>37</v>
      </c>
      <c r="D10" s="132">
        <v>1.8</v>
      </c>
      <c r="E10" s="132">
        <v>2.2000000000000002</v>
      </c>
      <c r="F10" s="132">
        <v>3.5</v>
      </c>
      <c r="G10" s="132">
        <v>5.0999999999999996</v>
      </c>
      <c r="H10" s="132">
        <v>4.9000000000000004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58">
        <v>6.5</v>
      </c>
      <c r="O10" s="60">
        <v>0</v>
      </c>
      <c r="P10" s="61">
        <v>0</v>
      </c>
    </row>
    <row r="11" spans="1:16" ht="30" customHeight="1" thickBot="1">
      <c r="A11" s="140" t="s">
        <v>33</v>
      </c>
      <c r="B11" s="139" t="s">
        <v>38</v>
      </c>
      <c r="C11" s="138" t="s">
        <v>39</v>
      </c>
      <c r="D11" s="146">
        <f>2.8+D63</f>
        <v>3.6999999999999997</v>
      </c>
      <c r="E11" s="142">
        <f>3.7+E65</f>
        <v>4.1000000000000005</v>
      </c>
      <c r="F11" s="137">
        <v>4.3</v>
      </c>
      <c r="G11" s="137">
        <v>5.3</v>
      </c>
      <c r="H11" s="137">
        <v>5.2</v>
      </c>
      <c r="I11" s="52">
        <v>9.6</v>
      </c>
      <c r="J11" s="52">
        <v>6</v>
      </c>
      <c r="K11" s="144">
        <f>6.3+K65</f>
        <v>7</v>
      </c>
      <c r="L11" s="52">
        <v>6</v>
      </c>
      <c r="M11" s="52">
        <v>8.5</v>
      </c>
      <c r="N11" s="53">
        <v>0</v>
      </c>
      <c r="O11" s="52">
        <v>6</v>
      </c>
      <c r="P11" s="55">
        <v>9.6</v>
      </c>
    </row>
    <row r="12" spans="1:16" ht="30" customHeight="1" thickTop="1">
      <c r="A12" s="135" t="s">
        <v>40</v>
      </c>
      <c r="B12" s="134" t="s">
        <v>41</v>
      </c>
      <c r="C12" s="133" t="s">
        <v>42</v>
      </c>
      <c r="D12" s="132">
        <v>2.4</v>
      </c>
      <c r="E12" s="136">
        <v>0</v>
      </c>
      <c r="F12" s="136">
        <v>0</v>
      </c>
      <c r="G12" s="136">
        <v>0</v>
      </c>
      <c r="H12" s="136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1">
        <v>0</v>
      </c>
    </row>
    <row r="13" spans="1:16" ht="30" customHeight="1" thickBot="1">
      <c r="A13" s="140" t="s">
        <v>40</v>
      </c>
      <c r="B13" s="139" t="s">
        <v>43</v>
      </c>
      <c r="C13" s="138" t="s">
        <v>44</v>
      </c>
      <c r="D13" s="141">
        <v>0</v>
      </c>
      <c r="E13" s="141">
        <v>0</v>
      </c>
      <c r="F13" s="141">
        <v>0</v>
      </c>
      <c r="G13" s="141">
        <v>0</v>
      </c>
      <c r="H13" s="137">
        <v>4.5</v>
      </c>
      <c r="I13" s="53">
        <v>0</v>
      </c>
      <c r="J13" s="53">
        <v>0</v>
      </c>
      <c r="K13" s="52">
        <v>5.4</v>
      </c>
      <c r="L13" s="53">
        <v>0</v>
      </c>
      <c r="M13" s="53">
        <v>0</v>
      </c>
      <c r="N13" s="53">
        <v>0</v>
      </c>
      <c r="O13" s="53">
        <v>0</v>
      </c>
      <c r="P13" s="57">
        <v>0</v>
      </c>
    </row>
    <row r="14" spans="1:16" ht="30" customHeight="1" thickTop="1">
      <c r="A14" s="135" t="s">
        <v>45</v>
      </c>
      <c r="B14" s="134" t="s">
        <v>46</v>
      </c>
      <c r="C14" s="133" t="s">
        <v>47</v>
      </c>
      <c r="D14" s="132">
        <v>1.8</v>
      </c>
      <c r="E14" s="132">
        <v>2</v>
      </c>
      <c r="F14" s="132">
        <v>3</v>
      </c>
      <c r="G14" s="132">
        <v>4</v>
      </c>
      <c r="H14" s="132">
        <v>4.7</v>
      </c>
      <c r="I14" s="60">
        <v>0</v>
      </c>
      <c r="J14" s="58">
        <v>2.8</v>
      </c>
      <c r="K14" s="60">
        <v>0</v>
      </c>
      <c r="L14" s="60">
        <v>0</v>
      </c>
      <c r="M14" s="60">
        <v>0</v>
      </c>
      <c r="N14" s="58">
        <v>7.5</v>
      </c>
      <c r="O14" s="58">
        <v>4.2</v>
      </c>
      <c r="P14" s="66">
        <v>8.4</v>
      </c>
    </row>
    <row r="15" spans="1:16" ht="30" customHeight="1" thickBot="1">
      <c r="A15" s="135" t="s">
        <v>45</v>
      </c>
      <c r="B15" s="134" t="s">
        <v>48</v>
      </c>
      <c r="C15" s="133" t="s">
        <v>49</v>
      </c>
      <c r="D15" s="132">
        <v>1.8</v>
      </c>
      <c r="E15" s="132">
        <v>2.4</v>
      </c>
      <c r="F15" s="132">
        <v>3.3</v>
      </c>
      <c r="G15" s="132">
        <v>4.2</v>
      </c>
      <c r="H15" s="136">
        <v>0</v>
      </c>
      <c r="I15" s="60">
        <v>0</v>
      </c>
      <c r="J15" s="60">
        <v>0</v>
      </c>
      <c r="K15" s="58">
        <v>5.6</v>
      </c>
      <c r="L15" s="58">
        <v>2.8</v>
      </c>
      <c r="M15" s="60">
        <v>0</v>
      </c>
      <c r="N15" s="60">
        <v>0</v>
      </c>
      <c r="O15" s="58">
        <v>4.8</v>
      </c>
      <c r="P15" s="66">
        <v>6</v>
      </c>
    </row>
    <row r="16" spans="1:16" ht="30" customHeight="1">
      <c r="A16" s="135" t="s">
        <v>45</v>
      </c>
      <c r="B16" s="134" t="s">
        <v>50</v>
      </c>
      <c r="C16" s="133" t="s">
        <v>51</v>
      </c>
      <c r="D16" s="132">
        <v>2.5</v>
      </c>
      <c r="E16" s="147">
        <f>3.8+E64</f>
        <v>4.5999999999999996</v>
      </c>
      <c r="F16" s="142">
        <f>4.5+F65</f>
        <v>5</v>
      </c>
      <c r="G16" s="142">
        <f>5.55+G65</f>
        <v>6.15</v>
      </c>
      <c r="H16" s="147">
        <f>6.7+H64</f>
        <v>8.1</v>
      </c>
      <c r="I16" s="143">
        <f>11.4+I63</f>
        <v>15</v>
      </c>
      <c r="J16" s="145">
        <f>6.5+J64</f>
        <v>7.9</v>
      </c>
      <c r="K16" s="58">
        <v>5.5</v>
      </c>
      <c r="L16" s="58">
        <v>6.3</v>
      </c>
      <c r="M16" s="144">
        <f>9+M65</f>
        <v>10</v>
      </c>
      <c r="N16" s="143">
        <f>9.7+N63</f>
        <v>12.7</v>
      </c>
      <c r="O16" s="58">
        <v>6.2</v>
      </c>
      <c r="P16" s="66">
        <v>7.8</v>
      </c>
    </row>
    <row r="17" spans="1:16" ht="30" customHeight="1">
      <c r="A17" s="135" t="s">
        <v>45</v>
      </c>
      <c r="B17" s="134" t="s">
        <v>52</v>
      </c>
      <c r="C17" s="133" t="s">
        <v>53</v>
      </c>
      <c r="D17" s="132">
        <v>1.9</v>
      </c>
      <c r="E17" s="132">
        <v>2.4</v>
      </c>
      <c r="F17" s="132">
        <v>2.8</v>
      </c>
      <c r="G17" s="132">
        <v>4.7</v>
      </c>
      <c r="H17" s="136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1">
        <v>0</v>
      </c>
    </row>
    <row r="18" spans="1:16" ht="30" customHeight="1" thickBot="1">
      <c r="A18" s="135" t="s">
        <v>45</v>
      </c>
      <c r="B18" s="134" t="s">
        <v>54</v>
      </c>
      <c r="C18" s="133" t="s">
        <v>55</v>
      </c>
      <c r="D18" s="132">
        <v>2.4</v>
      </c>
      <c r="E18" s="132">
        <v>2.6</v>
      </c>
      <c r="F18" s="132">
        <v>4.4000000000000004</v>
      </c>
      <c r="G18" s="132">
        <v>4.4000000000000004</v>
      </c>
      <c r="H18" s="132">
        <v>5.5</v>
      </c>
      <c r="I18" s="58">
        <v>10.3</v>
      </c>
      <c r="J18" s="58">
        <v>6</v>
      </c>
      <c r="K18" s="58">
        <v>5.4</v>
      </c>
      <c r="L18" s="58">
        <v>5.8</v>
      </c>
      <c r="M18" s="60">
        <v>0</v>
      </c>
      <c r="N18" s="60">
        <v>0</v>
      </c>
      <c r="O18" s="58">
        <v>5.3</v>
      </c>
      <c r="P18" s="61">
        <v>0</v>
      </c>
    </row>
    <row r="19" spans="1:16" ht="30" customHeight="1" thickBot="1">
      <c r="A19" s="135" t="s">
        <v>45</v>
      </c>
      <c r="B19" s="134" t="s">
        <v>56</v>
      </c>
      <c r="C19" s="133" t="s">
        <v>57</v>
      </c>
      <c r="D19" s="132">
        <v>2.1</v>
      </c>
      <c r="E19" s="132">
        <v>3.2</v>
      </c>
      <c r="F19" s="132">
        <v>3.9</v>
      </c>
      <c r="G19" s="147">
        <f>5.7+G64</f>
        <v>6.9</v>
      </c>
      <c r="H19" s="132">
        <v>5.0999999999999996</v>
      </c>
      <c r="I19" s="58">
        <v>9</v>
      </c>
      <c r="J19" s="58">
        <v>5.6</v>
      </c>
      <c r="K19" s="58">
        <v>5.4</v>
      </c>
      <c r="L19" s="58">
        <v>5.7</v>
      </c>
      <c r="M19" s="58">
        <v>8.6999999999999993</v>
      </c>
      <c r="N19" s="58">
        <v>7.7</v>
      </c>
      <c r="O19" s="58">
        <v>5.6</v>
      </c>
      <c r="P19" s="66">
        <v>8.4</v>
      </c>
    </row>
    <row r="20" spans="1:16" ht="30" customHeight="1" thickBot="1">
      <c r="A20" s="135" t="s">
        <v>45</v>
      </c>
      <c r="B20" s="134" t="s">
        <v>58</v>
      </c>
      <c r="C20" s="133" t="s">
        <v>59</v>
      </c>
      <c r="D20" s="136">
        <v>0</v>
      </c>
      <c r="E20" s="132">
        <v>3.2</v>
      </c>
      <c r="F20" s="132">
        <v>3.5</v>
      </c>
      <c r="G20" s="136">
        <v>0</v>
      </c>
      <c r="H20" s="132">
        <v>6</v>
      </c>
      <c r="I20" s="144">
        <f>10.8+I65</f>
        <v>12</v>
      </c>
      <c r="J20" s="58">
        <v>5.4</v>
      </c>
      <c r="K20" s="58">
        <v>4.9000000000000004</v>
      </c>
      <c r="L20" s="58">
        <v>5.0999999999999996</v>
      </c>
      <c r="M20" s="58">
        <v>7</v>
      </c>
      <c r="N20" s="145">
        <f>9.5+N64</f>
        <v>11.5</v>
      </c>
      <c r="O20" s="58">
        <v>5.7</v>
      </c>
      <c r="P20" s="61">
        <v>0</v>
      </c>
    </row>
    <row r="21" spans="1:16" ht="30" customHeight="1">
      <c r="A21" s="135" t="s">
        <v>45</v>
      </c>
      <c r="B21" s="134" t="s">
        <v>60</v>
      </c>
      <c r="C21" s="133" t="s">
        <v>61</v>
      </c>
      <c r="D21" s="147">
        <f>2.7+D64</f>
        <v>3.3000000000000003</v>
      </c>
      <c r="E21" s="132">
        <v>1.6</v>
      </c>
      <c r="F21" s="132">
        <v>3.5</v>
      </c>
      <c r="G21" s="136">
        <v>0</v>
      </c>
      <c r="H21" s="132">
        <v>6</v>
      </c>
      <c r="I21" s="60">
        <v>0</v>
      </c>
      <c r="J21" s="58">
        <v>0.2</v>
      </c>
      <c r="K21" s="58">
        <v>5.3</v>
      </c>
      <c r="L21" s="58">
        <v>0.1</v>
      </c>
      <c r="M21" s="60">
        <v>0</v>
      </c>
      <c r="N21" s="60">
        <v>0</v>
      </c>
      <c r="O21" s="58">
        <v>2.8</v>
      </c>
      <c r="P21" s="66">
        <v>2.4</v>
      </c>
    </row>
    <row r="22" spans="1:16" ht="30" customHeight="1">
      <c r="A22" s="135" t="s">
        <v>45</v>
      </c>
      <c r="B22" s="134" t="s">
        <v>62</v>
      </c>
      <c r="C22" s="133" t="s">
        <v>63</v>
      </c>
      <c r="D22" s="132">
        <v>0.9</v>
      </c>
      <c r="E22" s="132">
        <v>2.2000000000000002</v>
      </c>
      <c r="F22" s="132">
        <v>3.3</v>
      </c>
      <c r="G22" s="132">
        <v>4.2</v>
      </c>
      <c r="H22" s="132">
        <v>4.4000000000000004</v>
      </c>
      <c r="I22" s="60">
        <v>0</v>
      </c>
      <c r="J22" s="58">
        <v>4.2</v>
      </c>
      <c r="K22" s="58">
        <v>4.9000000000000004</v>
      </c>
      <c r="L22" s="60">
        <v>0</v>
      </c>
      <c r="M22" s="60">
        <v>0</v>
      </c>
      <c r="N22" s="60">
        <v>0</v>
      </c>
      <c r="O22" s="58">
        <v>3.5</v>
      </c>
      <c r="P22" s="61">
        <v>0</v>
      </c>
    </row>
    <row r="23" spans="1:16" ht="30" customHeight="1">
      <c r="A23" s="135" t="s">
        <v>45</v>
      </c>
      <c r="B23" s="134" t="s">
        <v>64</v>
      </c>
      <c r="C23" s="133" t="s">
        <v>64</v>
      </c>
      <c r="D23" s="132">
        <v>2.1</v>
      </c>
      <c r="E23" s="132">
        <v>3</v>
      </c>
      <c r="F23" s="132">
        <v>3.8</v>
      </c>
      <c r="G23" s="132">
        <v>4.7</v>
      </c>
      <c r="H23" s="132">
        <v>5.6</v>
      </c>
      <c r="I23" s="60">
        <v>0</v>
      </c>
      <c r="J23" s="58">
        <v>5.3</v>
      </c>
      <c r="K23" s="58">
        <v>5.2</v>
      </c>
      <c r="L23" s="58">
        <v>5.8</v>
      </c>
      <c r="M23" s="58">
        <v>7.5</v>
      </c>
      <c r="N23" s="60">
        <v>0</v>
      </c>
      <c r="O23" s="58">
        <v>5.3</v>
      </c>
      <c r="P23" s="61">
        <v>0</v>
      </c>
    </row>
    <row r="24" spans="1:16" ht="30" customHeight="1" thickBot="1">
      <c r="A24" s="140" t="s">
        <v>45</v>
      </c>
      <c r="B24" s="139" t="s">
        <v>65</v>
      </c>
      <c r="C24" s="138" t="s">
        <v>66</v>
      </c>
      <c r="D24" s="137">
        <v>1.9</v>
      </c>
      <c r="E24" s="137">
        <v>2</v>
      </c>
      <c r="F24" s="137">
        <v>3.5</v>
      </c>
      <c r="G24" s="137">
        <v>4.2</v>
      </c>
      <c r="H24" s="137">
        <v>4.2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7">
        <v>0</v>
      </c>
    </row>
    <row r="25" spans="1:16" ht="30" customHeight="1" thickTop="1" thickBot="1">
      <c r="A25" s="140" t="s">
        <v>67</v>
      </c>
      <c r="B25" s="139" t="s">
        <v>68</v>
      </c>
      <c r="C25" s="138" t="s">
        <v>69</v>
      </c>
      <c r="D25" s="137">
        <v>2.2000000000000002</v>
      </c>
      <c r="E25" s="146">
        <f>3.9+E63</f>
        <v>5.0999999999999996</v>
      </c>
      <c r="F25" s="147">
        <f>4.7+F64</f>
        <v>5.7</v>
      </c>
      <c r="G25" s="137">
        <v>5.0999999999999996</v>
      </c>
      <c r="H25" s="137">
        <v>6.3</v>
      </c>
      <c r="I25" s="53">
        <v>0</v>
      </c>
      <c r="J25" s="52">
        <v>6</v>
      </c>
      <c r="K25" s="52">
        <v>4.2</v>
      </c>
      <c r="L25" s="53">
        <v>0</v>
      </c>
      <c r="M25" s="53">
        <v>0</v>
      </c>
      <c r="N25" s="53">
        <v>0</v>
      </c>
      <c r="O25" s="53">
        <v>0</v>
      </c>
      <c r="P25" s="57">
        <v>0</v>
      </c>
    </row>
    <row r="26" spans="1:16" ht="30" customHeight="1" thickTop="1" thickBot="1">
      <c r="A26" s="135" t="s">
        <v>70</v>
      </c>
      <c r="B26" s="134" t="s">
        <v>16</v>
      </c>
      <c r="C26" s="133" t="s">
        <v>71</v>
      </c>
      <c r="D26" s="132">
        <v>2.1</v>
      </c>
      <c r="E26" s="132">
        <v>2.5</v>
      </c>
      <c r="F26" s="136">
        <v>0</v>
      </c>
      <c r="G26" s="132">
        <v>4.8</v>
      </c>
      <c r="H26" s="136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58">
        <v>4.8</v>
      </c>
      <c r="P26" s="61">
        <v>0</v>
      </c>
    </row>
    <row r="27" spans="1:16" ht="30" customHeight="1">
      <c r="A27" s="135" t="s">
        <v>70</v>
      </c>
      <c r="B27" s="134" t="s">
        <v>72</v>
      </c>
      <c r="C27" s="133" t="s">
        <v>73</v>
      </c>
      <c r="D27" s="132">
        <v>1.8</v>
      </c>
      <c r="E27" s="132">
        <v>2</v>
      </c>
      <c r="F27" s="132">
        <v>3.6</v>
      </c>
      <c r="G27" s="132">
        <v>5.2</v>
      </c>
      <c r="H27" s="136">
        <v>0</v>
      </c>
      <c r="I27" s="60">
        <v>0</v>
      </c>
      <c r="J27" s="58">
        <v>5.8</v>
      </c>
      <c r="K27" s="145">
        <f>6.5+K64</f>
        <v>7.9</v>
      </c>
      <c r="L27" s="58">
        <v>6.2</v>
      </c>
      <c r="M27" s="60">
        <v>0</v>
      </c>
      <c r="N27" s="60">
        <v>0</v>
      </c>
      <c r="O27" s="60">
        <v>0</v>
      </c>
      <c r="P27" s="61">
        <v>0</v>
      </c>
    </row>
    <row r="28" spans="1:16" ht="30" customHeight="1" thickBot="1">
      <c r="A28" s="135" t="s">
        <v>70</v>
      </c>
      <c r="B28" s="134" t="s">
        <v>74</v>
      </c>
      <c r="C28" s="133" t="s">
        <v>75</v>
      </c>
      <c r="D28" s="136">
        <v>0</v>
      </c>
      <c r="E28" s="132">
        <v>2</v>
      </c>
      <c r="F28" s="132">
        <v>2.5</v>
      </c>
      <c r="G28" s="132">
        <v>3.6</v>
      </c>
      <c r="H28" s="132">
        <v>3.8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58">
        <v>5</v>
      </c>
      <c r="P28" s="66">
        <v>9</v>
      </c>
    </row>
    <row r="29" spans="1:16" ht="30" customHeight="1">
      <c r="A29" s="135" t="s">
        <v>70</v>
      </c>
      <c r="B29" s="134" t="s">
        <v>76</v>
      </c>
      <c r="C29" s="133" t="s">
        <v>77</v>
      </c>
      <c r="D29" s="132">
        <v>2.2999999999999998</v>
      </c>
      <c r="E29" s="132">
        <v>2.4</v>
      </c>
      <c r="F29" s="132">
        <v>4</v>
      </c>
      <c r="G29" s="132">
        <v>5</v>
      </c>
      <c r="H29" s="132">
        <v>4.7</v>
      </c>
      <c r="I29" s="58">
        <v>10</v>
      </c>
      <c r="J29" s="58">
        <v>5.6</v>
      </c>
      <c r="K29" s="58">
        <v>6.1</v>
      </c>
      <c r="L29" s="58">
        <v>4.9000000000000004</v>
      </c>
      <c r="M29" s="58">
        <v>8</v>
      </c>
      <c r="N29" s="60">
        <v>0</v>
      </c>
      <c r="O29" s="143">
        <f>6.7+O63</f>
        <v>8.8000000000000007</v>
      </c>
      <c r="P29" s="61">
        <v>0</v>
      </c>
    </row>
    <row r="30" spans="1:16" ht="30" customHeight="1">
      <c r="A30" s="135" t="s">
        <v>70</v>
      </c>
      <c r="B30" s="134" t="s">
        <v>78</v>
      </c>
      <c r="C30" s="133" t="s">
        <v>79</v>
      </c>
      <c r="D30" s="132">
        <v>2.1</v>
      </c>
      <c r="E30" s="132">
        <v>3</v>
      </c>
      <c r="F30" s="132">
        <v>3.5</v>
      </c>
      <c r="G30" s="132">
        <v>4.5</v>
      </c>
      <c r="H30" s="132">
        <v>5.5</v>
      </c>
      <c r="I30" s="58">
        <v>8.4</v>
      </c>
      <c r="J30" s="58">
        <v>4.2</v>
      </c>
      <c r="K30" s="58">
        <v>5.8</v>
      </c>
      <c r="L30" s="58">
        <v>6</v>
      </c>
      <c r="M30" s="58">
        <v>7.8</v>
      </c>
      <c r="N30" s="60">
        <v>0</v>
      </c>
      <c r="O30" s="58">
        <v>5.6</v>
      </c>
      <c r="P30" s="66">
        <v>6.3</v>
      </c>
    </row>
    <row r="31" spans="1:16" ht="30" customHeight="1">
      <c r="A31" s="135" t="s">
        <v>70</v>
      </c>
      <c r="B31" s="134" t="s">
        <v>80</v>
      </c>
      <c r="C31" s="133" t="s">
        <v>81</v>
      </c>
      <c r="D31" s="132">
        <v>2.4</v>
      </c>
      <c r="E31" s="136">
        <v>0</v>
      </c>
      <c r="F31" s="132">
        <v>3.6</v>
      </c>
      <c r="G31" s="136">
        <v>0</v>
      </c>
      <c r="H31" s="132">
        <v>5.4</v>
      </c>
      <c r="I31" s="58">
        <v>9.1999999999999993</v>
      </c>
      <c r="J31" s="60">
        <v>0</v>
      </c>
      <c r="K31" s="58">
        <v>5.3</v>
      </c>
      <c r="L31" s="58">
        <v>5</v>
      </c>
      <c r="M31" s="60">
        <v>0</v>
      </c>
      <c r="N31" s="60">
        <v>0</v>
      </c>
      <c r="O31" s="60">
        <v>0</v>
      </c>
      <c r="P31" s="61">
        <v>0</v>
      </c>
    </row>
    <row r="32" spans="1:16" ht="30" customHeight="1" thickBot="1">
      <c r="A32" s="140" t="s">
        <v>70</v>
      </c>
      <c r="B32" s="139" t="s">
        <v>82</v>
      </c>
      <c r="C32" s="138" t="s">
        <v>83</v>
      </c>
      <c r="D32" s="137">
        <v>2</v>
      </c>
      <c r="E32" s="137">
        <v>2.8</v>
      </c>
      <c r="F32" s="137">
        <v>3.3</v>
      </c>
      <c r="G32" s="137">
        <v>3.9</v>
      </c>
      <c r="H32" s="137">
        <v>3.9</v>
      </c>
      <c r="I32" s="52">
        <v>8.1</v>
      </c>
      <c r="J32" s="52">
        <v>5.2</v>
      </c>
      <c r="K32" s="52">
        <v>5.2</v>
      </c>
      <c r="L32" s="52">
        <v>5.2</v>
      </c>
      <c r="M32" s="52">
        <v>7.5</v>
      </c>
      <c r="N32" s="52">
        <v>6</v>
      </c>
      <c r="O32" s="52">
        <v>4.9000000000000004</v>
      </c>
      <c r="P32" s="55">
        <v>8.5</v>
      </c>
    </row>
    <row r="33" spans="1:16" ht="30" customHeight="1" thickTop="1">
      <c r="A33" s="135" t="s">
        <v>84</v>
      </c>
      <c r="B33" s="134" t="s">
        <v>85</v>
      </c>
      <c r="C33" s="133" t="s">
        <v>86</v>
      </c>
      <c r="D33" s="132">
        <v>2.1</v>
      </c>
      <c r="E33" s="132">
        <v>2.8</v>
      </c>
      <c r="F33" s="132">
        <v>4</v>
      </c>
      <c r="G33" s="132">
        <v>4.7</v>
      </c>
      <c r="H33" s="132">
        <v>5.3</v>
      </c>
      <c r="I33" s="58">
        <v>9.6</v>
      </c>
      <c r="J33" s="58">
        <v>5.3</v>
      </c>
      <c r="K33" s="58">
        <v>5</v>
      </c>
      <c r="L33" s="58">
        <v>5.4</v>
      </c>
      <c r="M33" s="58">
        <v>7.7</v>
      </c>
      <c r="N33" s="58">
        <v>8.1999999999999993</v>
      </c>
      <c r="O33" s="58">
        <v>6.1</v>
      </c>
      <c r="P33" s="144">
        <f>10.5+P65</f>
        <v>11.7</v>
      </c>
    </row>
    <row r="34" spans="1:16" ht="30" customHeight="1">
      <c r="A34" s="135" t="s">
        <v>84</v>
      </c>
      <c r="B34" s="134" t="s">
        <v>87</v>
      </c>
      <c r="C34" s="133" t="s">
        <v>88</v>
      </c>
      <c r="D34" s="132">
        <v>1.5</v>
      </c>
      <c r="E34" s="132">
        <v>2.7</v>
      </c>
      <c r="F34" s="132">
        <v>3.5</v>
      </c>
      <c r="G34" s="132">
        <v>3.6</v>
      </c>
      <c r="H34" s="132">
        <v>4.9000000000000004</v>
      </c>
      <c r="I34" s="60">
        <v>0</v>
      </c>
      <c r="J34" s="58">
        <v>4.9000000000000004</v>
      </c>
      <c r="K34" s="58">
        <v>5.4</v>
      </c>
      <c r="L34" s="58">
        <v>4.7</v>
      </c>
      <c r="M34" s="58">
        <v>7.5</v>
      </c>
      <c r="N34" s="58">
        <v>1.5</v>
      </c>
      <c r="O34" s="60">
        <v>0</v>
      </c>
      <c r="P34" s="66">
        <v>8.4</v>
      </c>
    </row>
    <row r="35" spans="1:16" ht="30" customHeight="1" thickBot="1">
      <c r="A35" s="140" t="s">
        <v>84</v>
      </c>
      <c r="B35" s="139" t="s">
        <v>89</v>
      </c>
      <c r="C35" s="138" t="s">
        <v>90</v>
      </c>
      <c r="D35" s="141">
        <v>0</v>
      </c>
      <c r="E35" s="141">
        <v>0</v>
      </c>
      <c r="F35" s="141">
        <v>0</v>
      </c>
      <c r="G35" s="141">
        <v>0</v>
      </c>
      <c r="H35" s="137">
        <v>5.6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7">
        <v>0</v>
      </c>
    </row>
    <row r="36" spans="1:16" ht="30" customHeight="1" thickTop="1" thickBot="1">
      <c r="A36" s="135" t="s">
        <v>91</v>
      </c>
      <c r="B36" s="134" t="s">
        <v>92</v>
      </c>
      <c r="C36" s="133" t="s">
        <v>93</v>
      </c>
      <c r="D36" s="132">
        <v>2.2999999999999998</v>
      </c>
      <c r="E36" s="136">
        <v>0</v>
      </c>
      <c r="F36" s="132">
        <v>4.3</v>
      </c>
      <c r="G36" s="132">
        <v>5</v>
      </c>
      <c r="H36" s="132">
        <v>5.4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1">
        <v>0</v>
      </c>
    </row>
    <row r="37" spans="1:16" ht="30" customHeight="1" thickBot="1">
      <c r="A37" s="140" t="s">
        <v>91</v>
      </c>
      <c r="B37" s="139" t="s">
        <v>94</v>
      </c>
      <c r="C37" s="138" t="s">
        <v>95</v>
      </c>
      <c r="D37" s="137">
        <v>2.2000000000000002</v>
      </c>
      <c r="E37" s="137">
        <v>3.4</v>
      </c>
      <c r="F37" s="137">
        <v>3.5</v>
      </c>
      <c r="G37" s="137">
        <v>4.8</v>
      </c>
      <c r="H37" s="137">
        <v>5.5</v>
      </c>
      <c r="I37" s="52">
        <v>10.199999999999999</v>
      </c>
      <c r="J37" s="52">
        <v>5.9</v>
      </c>
      <c r="K37" s="52">
        <v>5.6</v>
      </c>
      <c r="L37" s="52">
        <v>5.8</v>
      </c>
      <c r="M37" s="145">
        <f>9.2+M64</f>
        <v>11.2</v>
      </c>
      <c r="N37" s="52">
        <v>7.9</v>
      </c>
      <c r="O37" s="52">
        <v>5</v>
      </c>
      <c r="P37" s="143">
        <f>11.7+P63</f>
        <v>15.299999999999999</v>
      </c>
    </row>
    <row r="38" spans="1:16" ht="30" customHeight="1" thickTop="1" thickBot="1">
      <c r="A38" s="140" t="s">
        <v>45</v>
      </c>
      <c r="B38" s="139" t="s">
        <v>96</v>
      </c>
      <c r="C38" s="138" t="s">
        <v>97</v>
      </c>
      <c r="D38" s="137">
        <v>2.4</v>
      </c>
      <c r="E38" s="137">
        <v>2.8</v>
      </c>
      <c r="F38" s="137">
        <v>4.3</v>
      </c>
      <c r="G38" s="137">
        <v>5.0999999999999996</v>
      </c>
      <c r="H38" s="137">
        <v>5</v>
      </c>
      <c r="I38" s="52">
        <v>10.1</v>
      </c>
      <c r="J38" s="143">
        <f>6.7+J63</f>
        <v>8.8000000000000007</v>
      </c>
      <c r="K38" s="52">
        <v>6.2</v>
      </c>
      <c r="L38" s="144">
        <f>6.5+L65</f>
        <v>7.2</v>
      </c>
      <c r="M38" s="52">
        <v>8</v>
      </c>
      <c r="N38" s="52">
        <v>7.8</v>
      </c>
      <c r="O38" s="52">
        <v>6</v>
      </c>
      <c r="P38" s="55">
        <v>9</v>
      </c>
    </row>
    <row r="39" spans="1:16" ht="30" customHeight="1" thickTop="1" thickBot="1">
      <c r="A39" s="140" t="s">
        <v>98</v>
      </c>
      <c r="B39" s="139" t="s">
        <v>99</v>
      </c>
      <c r="C39" s="138" t="s">
        <v>100</v>
      </c>
      <c r="D39" s="141">
        <v>0</v>
      </c>
      <c r="E39" s="141">
        <v>0</v>
      </c>
      <c r="F39" s="137">
        <v>3.8</v>
      </c>
      <c r="G39" s="141">
        <v>0</v>
      </c>
      <c r="H39" s="137">
        <v>5.3</v>
      </c>
      <c r="I39" s="145">
        <f>11.1+I64</f>
        <v>13.5</v>
      </c>
      <c r="J39" s="53">
        <v>0</v>
      </c>
      <c r="K39" s="53">
        <v>0</v>
      </c>
      <c r="L39" s="53">
        <v>0</v>
      </c>
      <c r="M39" s="52">
        <v>8.1999999999999993</v>
      </c>
      <c r="N39" s="53">
        <v>0</v>
      </c>
      <c r="O39" s="53">
        <v>0</v>
      </c>
      <c r="P39" s="57">
        <v>0</v>
      </c>
    </row>
    <row r="40" spans="1:16" ht="30" customHeight="1" thickTop="1" thickBot="1">
      <c r="A40" s="135" t="s">
        <v>101</v>
      </c>
      <c r="B40" s="134" t="s">
        <v>16</v>
      </c>
      <c r="C40" s="133" t="s">
        <v>102</v>
      </c>
      <c r="D40" s="132">
        <v>2.1</v>
      </c>
      <c r="E40" s="132">
        <v>3.3</v>
      </c>
      <c r="F40" s="146">
        <f>4.8+F63</f>
        <v>6.3</v>
      </c>
      <c r="G40" s="132">
        <v>4.8</v>
      </c>
      <c r="H40" s="142">
        <f>6.5+H65</f>
        <v>7.2</v>
      </c>
      <c r="I40" s="58">
        <v>10.199999999999999</v>
      </c>
      <c r="J40" s="58">
        <v>6</v>
      </c>
      <c r="K40" s="58">
        <v>5.6</v>
      </c>
      <c r="L40" s="145">
        <f>6.7+L64</f>
        <v>8.1</v>
      </c>
      <c r="M40" s="58">
        <v>8.6999999999999993</v>
      </c>
      <c r="N40" s="58">
        <v>8.8000000000000007</v>
      </c>
      <c r="O40" s="144">
        <f>6.5+O65</f>
        <v>7.2</v>
      </c>
      <c r="P40" s="66">
        <v>8.4</v>
      </c>
    </row>
    <row r="41" spans="1:16" ht="30" customHeight="1">
      <c r="A41" s="135" t="s">
        <v>101</v>
      </c>
      <c r="B41" s="134" t="s">
        <v>103</v>
      </c>
      <c r="C41" s="133" t="s">
        <v>104</v>
      </c>
      <c r="D41" s="136">
        <v>0</v>
      </c>
      <c r="E41" s="136">
        <v>0</v>
      </c>
      <c r="F41" s="136">
        <v>0</v>
      </c>
      <c r="G41" s="136">
        <v>0</v>
      </c>
      <c r="H41" s="136">
        <v>0</v>
      </c>
      <c r="I41" s="58">
        <v>9.3000000000000007</v>
      </c>
      <c r="J41" s="60">
        <v>0</v>
      </c>
      <c r="K41" s="143">
        <f>6.9+K63</f>
        <v>9</v>
      </c>
      <c r="L41" s="143">
        <f>6.9+L63</f>
        <v>9</v>
      </c>
      <c r="M41" s="58">
        <v>8.5</v>
      </c>
      <c r="N41" s="60">
        <v>0</v>
      </c>
      <c r="O41" s="60">
        <v>0</v>
      </c>
      <c r="P41" s="61">
        <v>0</v>
      </c>
    </row>
    <row r="42" spans="1:16" ht="30" customHeight="1" thickBot="1">
      <c r="A42" s="140" t="s">
        <v>101</v>
      </c>
      <c r="B42" s="139" t="s">
        <v>105</v>
      </c>
      <c r="C42" s="138" t="s">
        <v>106</v>
      </c>
      <c r="D42" s="137">
        <v>1.5</v>
      </c>
      <c r="E42" s="137">
        <v>2.4</v>
      </c>
      <c r="F42" s="137">
        <v>2.5</v>
      </c>
      <c r="G42" s="137">
        <v>4.4000000000000004</v>
      </c>
      <c r="H42" s="141">
        <v>0</v>
      </c>
      <c r="I42" s="53">
        <v>0</v>
      </c>
      <c r="J42" s="52">
        <v>4</v>
      </c>
      <c r="K42" s="53">
        <v>0</v>
      </c>
      <c r="L42" s="52">
        <v>2.5</v>
      </c>
      <c r="M42" s="53">
        <v>0</v>
      </c>
      <c r="N42" s="53">
        <v>0</v>
      </c>
      <c r="O42" s="53">
        <v>0</v>
      </c>
      <c r="P42" s="57">
        <v>0</v>
      </c>
    </row>
    <row r="43" spans="1:16" ht="30" customHeight="1" thickTop="1" thickBot="1">
      <c r="A43" s="140" t="s">
        <v>107</v>
      </c>
      <c r="B43" s="139" t="s">
        <v>108</v>
      </c>
      <c r="C43" s="138" t="s">
        <v>109</v>
      </c>
      <c r="D43" s="137">
        <v>2.1</v>
      </c>
      <c r="E43" s="137">
        <v>2.4</v>
      </c>
      <c r="F43" s="137">
        <v>3.9</v>
      </c>
      <c r="G43" s="137">
        <v>5</v>
      </c>
      <c r="H43" s="137">
        <v>5.3</v>
      </c>
      <c r="I43" s="52">
        <v>9.6</v>
      </c>
      <c r="J43" s="53">
        <v>0</v>
      </c>
      <c r="K43" s="53">
        <v>0</v>
      </c>
      <c r="L43" s="53">
        <v>0</v>
      </c>
      <c r="M43" s="53">
        <v>0</v>
      </c>
      <c r="N43" s="52">
        <v>7.7</v>
      </c>
      <c r="O43" s="52">
        <v>5.3</v>
      </c>
      <c r="P43" s="57">
        <v>0</v>
      </c>
    </row>
    <row r="44" spans="1:16" ht="30" customHeight="1" thickTop="1" thickBot="1">
      <c r="A44" s="140" t="s">
        <v>110</v>
      </c>
      <c r="B44" s="139" t="s">
        <v>111</v>
      </c>
      <c r="C44" s="138" t="s">
        <v>112</v>
      </c>
      <c r="D44" s="137">
        <v>2.1</v>
      </c>
      <c r="E44" s="137">
        <v>2.2000000000000002</v>
      </c>
      <c r="F44" s="137">
        <v>3.5</v>
      </c>
      <c r="G44" s="137">
        <v>4.5</v>
      </c>
      <c r="H44" s="137">
        <v>3.7</v>
      </c>
      <c r="I44" s="53">
        <v>0</v>
      </c>
      <c r="J44" s="53">
        <v>0</v>
      </c>
      <c r="K44" s="52">
        <v>5.0999999999999996</v>
      </c>
      <c r="L44" s="52">
        <v>3.9</v>
      </c>
      <c r="M44" s="52">
        <v>7</v>
      </c>
      <c r="N44" s="53">
        <v>0</v>
      </c>
      <c r="O44" s="52">
        <v>4.2</v>
      </c>
      <c r="P44" s="57">
        <v>0</v>
      </c>
    </row>
    <row r="45" spans="1:16" ht="30" customHeight="1" thickTop="1" thickBot="1">
      <c r="A45" s="135" t="s">
        <v>113</v>
      </c>
      <c r="B45" s="134" t="s">
        <v>114</v>
      </c>
      <c r="C45" s="133" t="s">
        <v>115</v>
      </c>
      <c r="D45" s="132">
        <v>1.6</v>
      </c>
      <c r="E45" s="136">
        <v>0</v>
      </c>
      <c r="F45" s="132">
        <v>2.8</v>
      </c>
      <c r="G45" s="132">
        <v>4.2</v>
      </c>
      <c r="H45" s="132">
        <v>4.2</v>
      </c>
      <c r="I45" s="58">
        <v>8.4</v>
      </c>
      <c r="J45" s="60">
        <v>0</v>
      </c>
      <c r="K45" s="60">
        <v>0</v>
      </c>
      <c r="L45" s="60">
        <v>0</v>
      </c>
      <c r="M45" s="58">
        <v>1</v>
      </c>
      <c r="N45" s="60">
        <v>0</v>
      </c>
      <c r="O45" s="60">
        <v>0</v>
      </c>
      <c r="P45" s="61">
        <v>0</v>
      </c>
    </row>
    <row r="46" spans="1:16" ht="30" customHeight="1">
      <c r="A46" s="135" t="s">
        <v>113</v>
      </c>
      <c r="B46" s="134" t="s">
        <v>116</v>
      </c>
      <c r="C46" s="133" t="s">
        <v>117</v>
      </c>
      <c r="D46" s="142">
        <f>2.6+D65</f>
        <v>2.9000000000000004</v>
      </c>
      <c r="E46" s="132">
        <v>2.4</v>
      </c>
      <c r="F46" s="132">
        <v>4.0999999999999996</v>
      </c>
      <c r="G46" s="136">
        <v>0</v>
      </c>
      <c r="H46" s="132">
        <v>6.3</v>
      </c>
      <c r="I46" s="60">
        <v>0</v>
      </c>
      <c r="J46" s="58">
        <v>6</v>
      </c>
      <c r="K46" s="60">
        <v>0</v>
      </c>
      <c r="L46" s="60">
        <v>0</v>
      </c>
      <c r="M46" s="60">
        <v>0</v>
      </c>
      <c r="N46" s="58">
        <v>8.3000000000000007</v>
      </c>
      <c r="O46" s="60">
        <v>0</v>
      </c>
      <c r="P46" s="61">
        <v>0</v>
      </c>
    </row>
    <row r="47" spans="1:16" ht="30" customHeight="1">
      <c r="A47" s="135" t="s">
        <v>113</v>
      </c>
      <c r="B47" s="134" t="s">
        <v>118</v>
      </c>
      <c r="C47" s="133" t="s">
        <v>119</v>
      </c>
      <c r="D47" s="132">
        <v>1.8</v>
      </c>
      <c r="E47" s="136">
        <v>0</v>
      </c>
      <c r="F47" s="136">
        <v>0</v>
      </c>
      <c r="G47" s="132">
        <v>4.2</v>
      </c>
      <c r="H47" s="136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6">
        <v>7.2</v>
      </c>
    </row>
    <row r="48" spans="1:16" ht="30" customHeight="1">
      <c r="A48" s="135" t="s">
        <v>113</v>
      </c>
      <c r="B48" s="134" t="s">
        <v>120</v>
      </c>
      <c r="C48" s="133" t="s">
        <v>121</v>
      </c>
      <c r="D48" s="136">
        <v>0</v>
      </c>
      <c r="E48" s="136">
        <v>0</v>
      </c>
      <c r="F48" s="132">
        <v>4</v>
      </c>
      <c r="G48" s="136">
        <v>0</v>
      </c>
      <c r="H48" s="132">
        <v>6.4</v>
      </c>
      <c r="I48" s="60">
        <v>0</v>
      </c>
      <c r="J48" s="60">
        <v>0</v>
      </c>
      <c r="K48" s="60">
        <v>0</v>
      </c>
      <c r="L48" s="58">
        <v>4.4000000000000004</v>
      </c>
      <c r="M48" s="58">
        <v>7.4</v>
      </c>
      <c r="N48" s="60">
        <v>0</v>
      </c>
      <c r="O48" s="60">
        <v>0</v>
      </c>
      <c r="P48" s="61">
        <v>0</v>
      </c>
    </row>
    <row r="49" spans="1:16" ht="30" customHeight="1">
      <c r="A49" s="135" t="s">
        <v>113</v>
      </c>
      <c r="B49" s="134" t="s">
        <v>122</v>
      </c>
      <c r="C49" s="133" t="s">
        <v>123</v>
      </c>
      <c r="D49" s="132">
        <v>2.2999999999999998</v>
      </c>
      <c r="E49" s="132">
        <v>2.7</v>
      </c>
      <c r="F49" s="132">
        <v>3.6</v>
      </c>
      <c r="G49" s="132">
        <v>4.4000000000000004</v>
      </c>
      <c r="H49" s="132">
        <v>5.3</v>
      </c>
      <c r="I49" s="58">
        <v>9.9</v>
      </c>
      <c r="J49" s="58">
        <v>6</v>
      </c>
      <c r="K49" s="58">
        <v>5.3</v>
      </c>
      <c r="L49" s="58">
        <v>5.8</v>
      </c>
      <c r="M49" s="58">
        <v>7.3</v>
      </c>
      <c r="N49" s="58">
        <v>7.9</v>
      </c>
      <c r="O49" s="58">
        <v>4.7</v>
      </c>
      <c r="P49" s="66">
        <v>8</v>
      </c>
    </row>
    <row r="50" spans="1:16" ht="30" customHeight="1">
      <c r="A50" s="135" t="s">
        <v>113</v>
      </c>
      <c r="B50" s="134" t="s">
        <v>124</v>
      </c>
      <c r="C50" s="133" t="s">
        <v>125</v>
      </c>
      <c r="D50" s="132">
        <v>2</v>
      </c>
      <c r="E50" s="132">
        <v>2.2999999999999998</v>
      </c>
      <c r="F50" s="132">
        <v>3</v>
      </c>
      <c r="G50" s="132">
        <v>4</v>
      </c>
      <c r="H50" s="132">
        <v>4.2</v>
      </c>
      <c r="I50" s="60">
        <v>0</v>
      </c>
      <c r="J50" s="60">
        <v>0</v>
      </c>
      <c r="K50" s="58">
        <v>5.4</v>
      </c>
      <c r="L50" s="58">
        <v>4.4000000000000004</v>
      </c>
      <c r="M50" s="58">
        <v>7.6</v>
      </c>
      <c r="N50" s="60">
        <v>0</v>
      </c>
      <c r="O50" s="60">
        <v>0</v>
      </c>
      <c r="P50" s="61">
        <v>0</v>
      </c>
    </row>
    <row r="51" spans="1:16" ht="30" customHeight="1">
      <c r="A51" s="135" t="s">
        <v>113</v>
      </c>
      <c r="B51" s="134" t="s">
        <v>126</v>
      </c>
      <c r="C51" s="133" t="s">
        <v>127</v>
      </c>
      <c r="D51" s="132">
        <v>2.1</v>
      </c>
      <c r="E51" s="132">
        <v>2.2000000000000002</v>
      </c>
      <c r="F51" s="132">
        <v>3.5</v>
      </c>
      <c r="G51" s="132">
        <v>3.9</v>
      </c>
      <c r="H51" s="132">
        <v>4</v>
      </c>
      <c r="I51" s="58">
        <v>9.6</v>
      </c>
      <c r="J51" s="58">
        <v>4.9000000000000004</v>
      </c>
      <c r="K51" s="58">
        <v>4</v>
      </c>
      <c r="L51" s="58">
        <v>4</v>
      </c>
      <c r="M51" s="58">
        <v>7</v>
      </c>
      <c r="N51" s="60">
        <v>0</v>
      </c>
      <c r="O51" s="60">
        <v>0</v>
      </c>
      <c r="P51" s="61">
        <v>0</v>
      </c>
    </row>
    <row r="52" spans="1:16" ht="30" customHeight="1" thickBot="1">
      <c r="A52" s="140" t="s">
        <v>113</v>
      </c>
      <c r="B52" s="139" t="s">
        <v>128</v>
      </c>
      <c r="C52" s="138" t="s">
        <v>129</v>
      </c>
      <c r="D52" s="137">
        <v>1.8</v>
      </c>
      <c r="E52" s="137">
        <v>2</v>
      </c>
      <c r="F52" s="137">
        <v>3.3</v>
      </c>
      <c r="G52" s="137">
        <v>4.4000000000000004</v>
      </c>
      <c r="H52" s="137">
        <v>4.2</v>
      </c>
      <c r="I52" s="52">
        <v>2.4</v>
      </c>
      <c r="J52" s="52">
        <v>5.2</v>
      </c>
      <c r="K52" s="52">
        <v>5.2</v>
      </c>
      <c r="L52" s="52">
        <v>4.3</v>
      </c>
      <c r="M52" s="52">
        <v>7.6</v>
      </c>
      <c r="N52" s="53">
        <v>0</v>
      </c>
      <c r="O52" s="52">
        <v>2.8</v>
      </c>
      <c r="P52" s="57">
        <v>0</v>
      </c>
    </row>
    <row r="53" spans="1:16" ht="30" customHeight="1" thickTop="1" thickBot="1">
      <c r="A53" s="140" t="s">
        <v>130</v>
      </c>
      <c r="B53" s="139" t="s">
        <v>131</v>
      </c>
      <c r="C53" s="138" t="s">
        <v>132</v>
      </c>
      <c r="D53" s="137">
        <v>2.2999999999999998</v>
      </c>
      <c r="E53" s="137">
        <v>3.3</v>
      </c>
      <c r="F53" s="137">
        <v>4.4000000000000004</v>
      </c>
      <c r="G53" s="137">
        <v>4.4000000000000004</v>
      </c>
      <c r="H53" s="137">
        <v>4.9000000000000004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7">
        <v>0</v>
      </c>
    </row>
    <row r="54" spans="1:16" ht="30" customHeight="1" thickTop="1" thickBot="1">
      <c r="A54" s="140" t="s">
        <v>133</v>
      </c>
      <c r="B54" s="139" t="s">
        <v>134</v>
      </c>
      <c r="C54" s="138" t="s">
        <v>135</v>
      </c>
      <c r="D54" s="137">
        <v>1.4</v>
      </c>
      <c r="E54" s="137">
        <v>2</v>
      </c>
      <c r="F54" s="137">
        <v>2.2999999999999998</v>
      </c>
      <c r="G54" s="137">
        <v>2.9</v>
      </c>
      <c r="H54" s="137">
        <v>3.5</v>
      </c>
      <c r="I54" s="52">
        <v>6</v>
      </c>
      <c r="J54" s="52">
        <v>4.5999999999999996</v>
      </c>
      <c r="K54" s="53">
        <v>0</v>
      </c>
      <c r="L54" s="52">
        <v>4.2</v>
      </c>
      <c r="M54" s="53">
        <v>0</v>
      </c>
      <c r="N54" s="52">
        <v>5.5</v>
      </c>
      <c r="O54" s="52">
        <v>2.6</v>
      </c>
      <c r="P54" s="55">
        <v>6</v>
      </c>
    </row>
    <row r="55" spans="1:16" ht="30" customHeight="1" thickTop="1" thickBot="1">
      <c r="A55" s="140" t="s">
        <v>136</v>
      </c>
      <c r="B55" s="139" t="s">
        <v>137</v>
      </c>
      <c r="C55" s="138" t="s">
        <v>138</v>
      </c>
      <c r="D55" s="141">
        <v>0</v>
      </c>
      <c r="E55" s="141">
        <v>0</v>
      </c>
      <c r="F55" s="141">
        <v>0</v>
      </c>
      <c r="G55" s="141">
        <v>0</v>
      </c>
      <c r="H55" s="141">
        <v>0</v>
      </c>
      <c r="I55" s="53">
        <v>0</v>
      </c>
      <c r="J55" s="53">
        <v>0</v>
      </c>
      <c r="K55" s="52">
        <v>5.0999999999999996</v>
      </c>
      <c r="L55" s="53">
        <v>0</v>
      </c>
      <c r="M55" s="53">
        <v>0</v>
      </c>
      <c r="N55" s="53">
        <v>0</v>
      </c>
      <c r="O55" s="53">
        <v>0</v>
      </c>
      <c r="P55" s="57">
        <v>0</v>
      </c>
    </row>
    <row r="56" spans="1:16" ht="30" customHeight="1" thickTop="1">
      <c r="A56" s="135" t="s">
        <v>139</v>
      </c>
      <c r="B56" s="134" t="s">
        <v>140</v>
      </c>
      <c r="C56" s="133" t="s">
        <v>141</v>
      </c>
      <c r="D56" s="136">
        <v>0</v>
      </c>
      <c r="E56" s="136">
        <v>0</v>
      </c>
      <c r="F56" s="136">
        <v>0</v>
      </c>
      <c r="G56" s="136">
        <v>0</v>
      </c>
      <c r="H56" s="132">
        <v>4.7</v>
      </c>
      <c r="I56" s="58">
        <v>8.1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1">
        <v>0</v>
      </c>
    </row>
    <row r="57" spans="1:16" ht="30" customHeight="1" thickBot="1">
      <c r="A57" s="140" t="s">
        <v>139</v>
      </c>
      <c r="B57" s="139" t="s">
        <v>142</v>
      </c>
      <c r="C57" s="138" t="s">
        <v>143</v>
      </c>
      <c r="D57" s="137">
        <v>2.2000000000000002</v>
      </c>
      <c r="E57" s="137">
        <v>3</v>
      </c>
      <c r="F57" s="137">
        <v>3.5</v>
      </c>
      <c r="G57" s="137">
        <v>5.0999999999999996</v>
      </c>
      <c r="H57" s="137">
        <v>4</v>
      </c>
      <c r="I57" s="53">
        <v>0</v>
      </c>
      <c r="J57" s="53">
        <v>0</v>
      </c>
      <c r="K57" s="52">
        <v>5.5</v>
      </c>
      <c r="L57" s="52">
        <v>5.6</v>
      </c>
      <c r="M57" s="52">
        <v>8.1999999999999993</v>
      </c>
      <c r="N57" s="53">
        <v>0</v>
      </c>
      <c r="O57" s="53">
        <v>0</v>
      </c>
      <c r="P57" s="55">
        <v>7.5</v>
      </c>
    </row>
    <row r="58" spans="1:16" ht="30" customHeight="1" thickTop="1">
      <c r="A58" s="135" t="s">
        <v>144</v>
      </c>
      <c r="B58" s="134" t="s">
        <v>145</v>
      </c>
      <c r="C58" s="133" t="s">
        <v>146</v>
      </c>
      <c r="D58" s="132">
        <v>1.6</v>
      </c>
      <c r="E58" s="136">
        <v>0</v>
      </c>
      <c r="F58" s="136">
        <v>0</v>
      </c>
      <c r="G58" s="136">
        <v>0</v>
      </c>
      <c r="H58" s="136">
        <v>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66">
        <v>6.6</v>
      </c>
    </row>
    <row r="59" spans="1:16" ht="30" customHeight="1">
      <c r="A59" s="135" t="s">
        <v>144</v>
      </c>
      <c r="B59" s="134" t="s">
        <v>147</v>
      </c>
      <c r="C59" s="133" t="s">
        <v>148</v>
      </c>
      <c r="D59" s="132">
        <v>1.8</v>
      </c>
      <c r="E59" s="132">
        <v>2.8</v>
      </c>
      <c r="F59" s="132">
        <v>3.75</v>
      </c>
      <c r="G59" s="132">
        <v>3.5</v>
      </c>
      <c r="H59" s="132">
        <v>5.6</v>
      </c>
      <c r="I59" s="60">
        <v>0</v>
      </c>
      <c r="J59" s="58">
        <v>4.2</v>
      </c>
      <c r="K59" s="58">
        <v>5.8</v>
      </c>
      <c r="L59" s="58">
        <v>5.3</v>
      </c>
      <c r="M59" s="60">
        <v>0</v>
      </c>
      <c r="N59" s="60">
        <v>0</v>
      </c>
      <c r="O59" s="58">
        <v>4.2</v>
      </c>
      <c r="P59" s="61">
        <v>0</v>
      </c>
    </row>
    <row r="60" spans="1:16" ht="30" customHeight="1">
      <c r="A60" s="135" t="s">
        <v>144</v>
      </c>
      <c r="B60" s="134" t="s">
        <v>149</v>
      </c>
      <c r="C60" s="133" t="s">
        <v>150</v>
      </c>
      <c r="D60" s="132">
        <v>1.5</v>
      </c>
      <c r="E60" s="132">
        <v>2.7</v>
      </c>
      <c r="F60" s="132">
        <v>3.75</v>
      </c>
      <c r="G60" s="132">
        <v>3.8</v>
      </c>
      <c r="H60" s="132">
        <v>4.9000000000000004</v>
      </c>
      <c r="I60" s="60">
        <v>0</v>
      </c>
      <c r="J60" s="58">
        <v>4.9000000000000004</v>
      </c>
      <c r="K60" s="58">
        <v>4.9000000000000004</v>
      </c>
      <c r="L60" s="58">
        <v>4.5999999999999996</v>
      </c>
      <c r="M60" s="60">
        <v>0</v>
      </c>
      <c r="N60" s="60">
        <v>0</v>
      </c>
      <c r="O60" s="58">
        <v>5.5</v>
      </c>
      <c r="P60" s="61">
        <v>0</v>
      </c>
    </row>
    <row r="61" spans="1:16" ht="30" customHeight="1" thickBot="1">
      <c r="A61" s="131" t="s">
        <v>144</v>
      </c>
      <c r="B61" s="130" t="s">
        <v>151</v>
      </c>
      <c r="C61" s="129" t="s">
        <v>152</v>
      </c>
      <c r="D61" s="128">
        <v>0</v>
      </c>
      <c r="E61" s="127">
        <v>3.1</v>
      </c>
      <c r="F61" s="127">
        <v>4</v>
      </c>
      <c r="G61" s="127">
        <v>4.7</v>
      </c>
      <c r="H61" s="127">
        <v>5.4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79">
        <v>0</v>
      </c>
      <c r="O61" s="80">
        <v>5.6</v>
      </c>
      <c r="P61" s="82">
        <v>0</v>
      </c>
    </row>
    <row r="62" spans="1:16" ht="15" thickTop="1"/>
    <row r="63" spans="1:16" ht="18.5">
      <c r="D63" s="155">
        <f>0.3*('Andrey Ermakov (Russia)'!D2)</f>
        <v>0.89999999999999991</v>
      </c>
      <c r="E63" s="155">
        <f>0.3*('Andrey Ermakov (Russia)'!E2)</f>
        <v>1.2</v>
      </c>
      <c r="F63" s="155">
        <f>0.3*('Andrey Ermakov (Russia)'!F2)</f>
        <v>1.5</v>
      </c>
      <c r="G63" s="155">
        <f>0.3*('Andrey Ermakov (Russia)'!G2)</f>
        <v>1.7999999999999998</v>
      </c>
      <c r="H63" s="155">
        <f>0.3*('Andrey Ermakov (Russia)'!H2)</f>
        <v>2.1</v>
      </c>
      <c r="I63" s="155">
        <f>0.3*('Andrey Ermakov (Russia)'!I2)</f>
        <v>3.5999999999999996</v>
      </c>
      <c r="J63" s="155">
        <f>0.3*('Andrey Ermakov (Russia)'!J2)</f>
        <v>2.1</v>
      </c>
      <c r="K63" s="155">
        <f>0.3*('Andrey Ermakov (Russia)'!K2)</f>
        <v>2.1</v>
      </c>
      <c r="L63" s="155">
        <f>0.3*('Andrey Ermakov (Russia)'!L2)</f>
        <v>2.1</v>
      </c>
      <c r="M63" s="155">
        <f>0.3*('Andrey Ermakov (Russia)'!M2)</f>
        <v>3</v>
      </c>
      <c r="N63" s="155">
        <f>0.3*('Andrey Ermakov (Russia)'!N2)</f>
        <v>3</v>
      </c>
      <c r="O63" s="155">
        <f>0.3*('Andrey Ermakov (Russia)'!O2)</f>
        <v>2.1</v>
      </c>
      <c r="P63" s="155">
        <f>0.3*('Andrey Ermakov (Russia)'!P2)</f>
        <v>3.5999999999999996</v>
      </c>
    </row>
    <row r="64" spans="1:16" ht="18.5">
      <c r="D64" s="156">
        <f>0.2*('Andrey Ermakov (Russia)'!D2)</f>
        <v>0.60000000000000009</v>
      </c>
      <c r="E64" s="156">
        <f>0.2*('Andrey Ermakov (Russia)'!E2)</f>
        <v>0.8</v>
      </c>
      <c r="F64" s="156">
        <f>0.2*('Andrey Ermakov (Russia)'!F2)</f>
        <v>1</v>
      </c>
      <c r="G64" s="156">
        <f>0.2*('Andrey Ermakov (Russia)'!G2)</f>
        <v>1.2000000000000002</v>
      </c>
      <c r="H64" s="156">
        <f>0.2*('Andrey Ermakov (Russia)'!H2)</f>
        <v>1.4000000000000001</v>
      </c>
      <c r="I64" s="156">
        <f>0.2*('Andrey Ermakov (Russia)'!I2)</f>
        <v>2.4000000000000004</v>
      </c>
      <c r="J64" s="156">
        <f>0.2*('Andrey Ermakov (Russia)'!J2)</f>
        <v>1.4000000000000001</v>
      </c>
      <c r="K64" s="156">
        <f>0.2*('Andrey Ermakov (Russia)'!K2)</f>
        <v>1.4000000000000001</v>
      </c>
      <c r="L64" s="156">
        <f>0.2*('Andrey Ermakov (Russia)'!L2)</f>
        <v>1.4000000000000001</v>
      </c>
      <c r="M64" s="156">
        <f>0.2*('Andrey Ermakov (Russia)'!M2)</f>
        <v>2</v>
      </c>
      <c r="N64" s="156">
        <f>0.2*('Andrey Ermakov (Russia)'!N2)</f>
        <v>2</v>
      </c>
      <c r="O64" s="156">
        <f>0.2*('Andrey Ermakov (Russia)'!O2)</f>
        <v>1.4000000000000001</v>
      </c>
      <c r="P64" s="156">
        <f>0.2*('Andrey Ermakov (Russia)'!P2)</f>
        <v>2.4000000000000004</v>
      </c>
    </row>
    <row r="65" spans="4:16" ht="18.5">
      <c r="D65" s="157">
        <f>0.1*('Andrey Ermakov (Russia)'!D2)</f>
        <v>0.30000000000000004</v>
      </c>
      <c r="E65" s="157">
        <f>0.1*('Andrey Ermakov (Russia)'!E2)</f>
        <v>0.4</v>
      </c>
      <c r="F65" s="157">
        <f>0.1*('Andrey Ermakov (Russia)'!F2)</f>
        <v>0.5</v>
      </c>
      <c r="G65" s="157">
        <f>0.1*('Andrey Ermakov (Russia)'!G2)</f>
        <v>0.60000000000000009</v>
      </c>
      <c r="H65" s="157">
        <f>0.1*('Andrey Ermakov (Russia)'!H2)</f>
        <v>0.70000000000000007</v>
      </c>
      <c r="I65" s="157">
        <f>0.1*('Andrey Ermakov (Russia)'!I2)</f>
        <v>1.2000000000000002</v>
      </c>
      <c r="J65" s="157">
        <f>0.1*('Andrey Ermakov (Russia)'!J2)</f>
        <v>0.70000000000000007</v>
      </c>
      <c r="K65" s="157">
        <f>0.1*('Andrey Ermakov (Russia)'!K2)</f>
        <v>0.70000000000000007</v>
      </c>
      <c r="L65" s="157">
        <f>0.1*('Andrey Ermakov (Russia)'!L2)</f>
        <v>0.70000000000000007</v>
      </c>
      <c r="M65" s="157">
        <f>0.1*('Andrey Ermakov (Russia)'!M2)</f>
        <v>1</v>
      </c>
      <c r="N65" s="157">
        <f>0.1*('Andrey Ermakov (Russia)'!N2)</f>
        <v>1</v>
      </c>
      <c r="O65" s="157">
        <f>0.1*('Andrey Ermakov (Russia)'!O2)</f>
        <v>0.70000000000000007</v>
      </c>
      <c r="P65" s="157">
        <f>0.1*('Andrey Ermakov (Russia)'!P2)</f>
        <v>1.2000000000000002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0BD5-A8C2-44DF-84D5-8ECF32C07F85}">
  <dimension ref="A1:S61"/>
  <sheetViews>
    <sheetView workbookViewId="0">
      <pane xSplit="3" ySplit="2" topLeftCell="M3" activePane="bottomRight" state="frozen"/>
      <selection pane="topRight"/>
      <selection pane="bottomLeft"/>
      <selection pane="bottomRight" activeCell="L8" sqref="L8"/>
    </sheetView>
  </sheetViews>
  <sheetFormatPr defaultRowHeight="14.5"/>
  <cols>
    <col min="1" max="1" width="25" style="41" customWidth="1"/>
    <col min="2" max="2" width="30" style="41" customWidth="1"/>
    <col min="3" max="3" width="20" style="41" customWidth="1"/>
    <col min="4" max="16" width="35" style="41" customWidth="1"/>
    <col min="17" max="17" width="8.7265625" style="41"/>
    <col min="18" max="18" width="11.7265625" style="41" customWidth="1"/>
    <col min="19" max="19" width="11.36328125" style="41" customWidth="1"/>
    <col min="20" max="20" width="11.08984375" style="41" customWidth="1"/>
    <col min="21" max="16384" width="8.7265625" style="41"/>
  </cols>
  <sheetData>
    <row r="1" spans="1:19" ht="40.5" customHeight="1" thickTop="1" thickBot="1">
      <c r="A1" s="214" t="s">
        <v>0</v>
      </c>
      <c r="B1" s="214" t="s">
        <v>1</v>
      </c>
      <c r="C1" s="214" t="s">
        <v>2</v>
      </c>
      <c r="D1" s="154" t="s">
        <v>3</v>
      </c>
      <c r="E1" s="154" t="s">
        <v>4</v>
      </c>
      <c r="F1" s="154" t="s">
        <v>5</v>
      </c>
      <c r="G1" s="154" t="s">
        <v>6</v>
      </c>
      <c r="H1" s="154" t="s">
        <v>7</v>
      </c>
      <c r="I1" s="154" t="s">
        <v>8</v>
      </c>
      <c r="J1" s="154" t="s">
        <v>9</v>
      </c>
      <c r="K1" s="154" t="s">
        <v>10</v>
      </c>
      <c r="L1" s="154" t="s">
        <v>11</v>
      </c>
      <c r="M1" s="154" t="s">
        <v>12</v>
      </c>
      <c r="N1" s="154" t="s">
        <v>13</v>
      </c>
      <c r="O1" s="154" t="s">
        <v>14</v>
      </c>
      <c r="P1" s="154" t="s">
        <v>15</v>
      </c>
      <c r="R1" s="215" t="s">
        <v>164</v>
      </c>
      <c r="S1" s="217" t="s">
        <v>165</v>
      </c>
    </row>
    <row r="2" spans="1:19" ht="25" customHeight="1" thickTop="1" thickBot="1">
      <c r="A2" s="211"/>
      <c r="B2" s="211"/>
      <c r="C2" s="211"/>
      <c r="D2" s="160">
        <f>('Andrey Ermakov (Russia)'!D2)*4</f>
        <v>12</v>
      </c>
      <c r="E2" s="160">
        <f>('Andrey Ermakov (Russia)'!E2)*4</f>
        <v>16</v>
      </c>
      <c r="F2" s="160">
        <f>('Andrey Ermakov (Russia)'!F2)*4</f>
        <v>20</v>
      </c>
      <c r="G2" s="160">
        <f>('Andrey Ermakov (Russia)'!G2)*4</f>
        <v>24</v>
      </c>
      <c r="H2" s="160">
        <f>('Andrey Ermakov (Russia)'!H2)*4</f>
        <v>28</v>
      </c>
      <c r="I2" s="160">
        <f>('Andrey Ermakov (Russia)'!I2)*4</f>
        <v>48</v>
      </c>
      <c r="J2" s="160">
        <f>('Andrey Ermakov (Russia)'!J2)*4</f>
        <v>28</v>
      </c>
      <c r="K2" s="160">
        <f>('Andrey Ermakov (Russia)'!K2)*4</f>
        <v>28</v>
      </c>
      <c r="L2" s="160">
        <f>('Andrey Ermakov (Russia)'!L2)*4</f>
        <v>28</v>
      </c>
      <c r="M2" s="160">
        <f>('Andrey Ermakov (Russia)'!M2)*4</f>
        <v>40</v>
      </c>
      <c r="N2" s="160">
        <f>('Andrey Ermakov (Russia)'!N2)*4</f>
        <v>40</v>
      </c>
      <c r="O2" s="160">
        <f>('Andrey Ermakov (Russia)'!O2)*4</f>
        <v>28</v>
      </c>
      <c r="P2" s="160">
        <f>('Andrey Ermakov (Russia)'!P2)*4</f>
        <v>48</v>
      </c>
      <c r="R2" s="216"/>
      <c r="S2" s="218"/>
    </row>
    <row r="3" spans="1:19" ht="30" customHeight="1">
      <c r="A3" s="161" t="s">
        <v>28</v>
      </c>
      <c r="B3" s="164" t="s">
        <v>31</v>
      </c>
      <c r="C3" s="167" t="s">
        <v>32</v>
      </c>
      <c r="D3" s="170">
        <f>('Andrey Ermakov (Russia)'!D8+'Dmitry Lysiuk (Belarus)'!D8+'Pei Haozheng (China)'!D8+'Jesus Artigas (Spain)'!D8)</f>
        <v>10.25</v>
      </c>
      <c r="E3" s="183">
        <f>('Andrey Ermakov (Russia)'!E8+'Dmitry Lysiuk (Belarus)'!E8+'Pei Haozheng (China)'!E8+'Jesus Artigas (Spain)'!E8)</f>
        <v>16.600000000000001</v>
      </c>
      <c r="F3" s="191">
        <f>('Andrey Ermakov (Russia)'!F8+'Dmitry Lysiuk (Belarus)'!F8+'Pei Haozheng (China)'!F8+'Jesus Artigas (Spain)'!F8)</f>
        <v>15.5</v>
      </c>
      <c r="G3" s="193">
        <f>('Andrey Ermakov (Russia)'!G8+'Dmitry Lysiuk (Belarus)'!G8+'Pei Haozheng (China)'!G8+'Jesus Artigas (Spain)'!G8)</f>
        <v>28.349999999999998</v>
      </c>
      <c r="H3" s="194">
        <f>('Andrey Ermakov (Russia)'!H8+'Dmitry Lysiuk (Belarus)'!H8+'Pei Haozheng (China)'!H8+'Jesus Artigas (Spain)'!H8)</f>
        <v>30.700000000000003</v>
      </c>
      <c r="I3" s="191">
        <f>('Andrey Ermakov (Russia)'!I8+'Dmitry Lysiuk (Belarus)'!I8+'Pei Haozheng (China)'!I8+'Jesus Artigas (Spain)'!I8)</f>
        <v>39.799999999999997</v>
      </c>
      <c r="J3" s="196">
        <f>('Andrey Ermakov (Russia)'!J8+'Dmitry Lysiuk (Belarus)'!J8+'Pei Haozheng (China)'!J8+'Jesus Artigas (Spain)'!J8)</f>
        <v>27.450000000000003</v>
      </c>
      <c r="K3" s="195">
        <f>('Andrey Ermakov (Russia)'!K8+'Dmitry Lysiuk (Belarus)'!K8+'Pei Haozheng (China)'!K8+'Jesus Artigas (Spain)'!K8)</f>
        <v>22</v>
      </c>
      <c r="L3" s="177">
        <f>('Andrey Ermakov (Russia)'!L8+'Dmitry Lysiuk (Belarus)'!L8+'Pei Haozheng (China)'!L8+'Jesus Artigas (Spain)'!L8)</f>
        <v>28.499999999999996</v>
      </c>
      <c r="M3" s="189">
        <f>('Andrey Ermakov (Russia)'!M8+'Dmitry Lysiuk (Belarus)'!M8+'Pei Haozheng (China)'!M8+'Jesus Artigas (Spain)'!M8)</f>
        <v>44.5</v>
      </c>
      <c r="N3" s="177">
        <f>('Andrey Ermakov (Russia)'!N8+'Dmitry Lysiuk (Belarus)'!N8+'Pei Haozheng (China)'!N8+'Jesus Artigas (Spain)'!N8)</f>
        <v>41.3</v>
      </c>
      <c r="O3" s="189">
        <f>('Andrey Ermakov (Russia)'!O8+'Dmitry Lysiuk (Belarus)'!O8+'Pei Haozheng (China)'!O8+'Jesus Artigas (Spain)'!O8)</f>
        <v>30.9</v>
      </c>
      <c r="P3" s="177">
        <f>('Andrey Ermakov (Russia)'!P8+'Dmitry Lysiuk (Belarus)'!P8+'Pei Haozheng (China)'!P8+'Jesus Artigas (Spain)'!P8)</f>
        <v>54.199999999999996</v>
      </c>
      <c r="R3" s="203">
        <f t="shared" ref="R3:R34" si="0">SUM(D3:P3)</f>
        <v>390.04999999999995</v>
      </c>
      <c r="S3" s="204">
        <v>1</v>
      </c>
    </row>
    <row r="4" spans="1:19" ht="30" customHeight="1">
      <c r="A4" s="162" t="s">
        <v>45</v>
      </c>
      <c r="B4" s="165" t="s">
        <v>50</v>
      </c>
      <c r="C4" s="168" t="s">
        <v>51</v>
      </c>
      <c r="D4" s="171">
        <f>('Andrey Ermakov (Russia)'!D16+'Dmitry Lysiuk (Belarus)'!D16+'Pei Haozheng (China)'!D16+'Jesus Artigas (Spain)'!D16)</f>
        <v>10.9</v>
      </c>
      <c r="E4" s="184">
        <f>('Andrey Ermakov (Russia)'!E16+'Dmitry Lysiuk (Belarus)'!E16+'Pei Haozheng (China)'!E16+'Jesus Artigas (Spain)'!E16)</f>
        <v>16.8</v>
      </c>
      <c r="F4" s="192">
        <f>('Andrey Ermakov (Russia)'!F16+'Dmitry Lysiuk (Belarus)'!F16+'Pei Haozheng (China)'!F16+'Jesus Artigas (Spain)'!F16)</f>
        <v>20.149999999999999</v>
      </c>
      <c r="G4" s="184">
        <f>('Andrey Ermakov (Russia)'!G16+'Dmitry Lysiuk (Belarus)'!G16+'Pei Haozheng (China)'!G16+'Jesus Artigas (Spain)'!G16)</f>
        <v>24.15</v>
      </c>
      <c r="H4" s="187">
        <f>('Andrey Ermakov (Russia)'!H16+'Dmitry Lysiuk (Belarus)'!H16+'Pei Haozheng (China)'!H16+'Jesus Artigas (Spain)'!H16)</f>
        <v>32.6</v>
      </c>
      <c r="I4" s="187">
        <f>('Andrey Ermakov (Russia)'!I16+'Dmitry Lysiuk (Belarus)'!I16+'Pei Haozheng (China)'!I16+'Jesus Artigas (Spain)'!I16)</f>
        <v>53.4</v>
      </c>
      <c r="J4" s="197">
        <f>('Andrey Ermakov (Russia)'!J16+'Dmitry Lysiuk (Belarus)'!J16+'Pei Haozheng (China)'!J16+'Jesus Artigas (Spain)'!J16)</f>
        <v>26.799999999999997</v>
      </c>
      <c r="K4" s="178">
        <f>('Andrey Ermakov (Russia)'!K16+'Dmitry Lysiuk (Belarus)'!K16+'Pei Haozheng (China)'!K16+'Jesus Artigas (Spain)'!K16)</f>
        <v>23.55</v>
      </c>
      <c r="L4" s="178">
        <f>('Andrey Ermakov (Russia)'!L16+'Dmitry Lysiuk (Belarus)'!L16+'Pei Haozheng (China)'!L16+'Jesus Artigas (Spain)'!L16)</f>
        <v>25.35</v>
      </c>
      <c r="M4" s="178">
        <f>('Andrey Ermakov (Russia)'!M16+'Dmitry Lysiuk (Belarus)'!M16+'Pei Haozheng (China)'!M16+'Jesus Artigas (Spain)'!M16)</f>
        <v>37</v>
      </c>
      <c r="N4" s="179">
        <f>('Andrey Ermakov (Russia)'!N16+'Dmitry Lysiuk (Belarus)'!N16+'Pei Haozheng (China)'!N16+'Jesus Artigas (Spain)'!N16)</f>
        <v>47.7</v>
      </c>
      <c r="O4" s="178">
        <f>('Andrey Ermakov (Russia)'!O16+'Dmitry Lysiuk (Belarus)'!O16+'Pei Haozheng (China)'!O16+'Jesus Artigas (Spain)'!O16)</f>
        <v>24.75</v>
      </c>
      <c r="P4" s="178">
        <f>('Andrey Ermakov (Russia)'!P16+'Dmitry Lysiuk (Belarus)'!P16+'Pei Haozheng (China)'!P16+'Jesus Artigas (Spain)'!P16)</f>
        <v>36.4</v>
      </c>
      <c r="R4" s="205">
        <f t="shared" si="0"/>
        <v>379.55</v>
      </c>
      <c r="S4" s="206">
        <v>2</v>
      </c>
    </row>
    <row r="5" spans="1:19" ht="30" customHeight="1">
      <c r="A5" s="162" t="s">
        <v>101</v>
      </c>
      <c r="B5" s="165" t="s">
        <v>16</v>
      </c>
      <c r="C5" s="168" t="s">
        <v>102</v>
      </c>
      <c r="D5" s="172">
        <f>('Andrey Ermakov (Russia)'!D40+'Dmitry Lysiuk (Belarus)'!D40+'Pei Haozheng (China)'!D40+'Jesus Artigas (Spain)'!D40)</f>
        <v>12.15</v>
      </c>
      <c r="E5" s="185">
        <f>('Andrey Ermakov (Russia)'!E40+'Dmitry Lysiuk (Belarus)'!E40+'Pei Haozheng (China)'!E40+'Jesus Artigas (Spain)'!E40)</f>
        <v>14.900000000000002</v>
      </c>
      <c r="F5" s="187">
        <f>('Andrey Ermakov (Russia)'!F40+'Dmitry Lysiuk (Belarus)'!F40+'Pei Haozheng (China)'!F40+'Jesus Artigas (Spain)'!F40)</f>
        <v>23.45</v>
      </c>
      <c r="G5" s="185">
        <f>('Andrey Ermakov (Russia)'!G40+'Dmitry Lysiuk (Belarus)'!G40+'Pei Haozheng (China)'!G40+'Jesus Artigas (Spain)'!G40)</f>
        <v>18.100000000000001</v>
      </c>
      <c r="H5" s="192">
        <f>('Andrey Ermakov (Russia)'!H40+'Dmitry Lysiuk (Belarus)'!H40+'Pei Haozheng (China)'!H40+'Jesus Artigas (Spain)'!H40)</f>
        <v>30.3</v>
      </c>
      <c r="I5" s="192">
        <f>('Andrey Ermakov (Russia)'!I40+'Dmitry Lysiuk (Belarus)'!I40+'Pei Haozheng (China)'!I40+'Jesus Artigas (Spain)'!I40)</f>
        <v>46.2</v>
      </c>
      <c r="J5" s="197">
        <f>('Andrey Ermakov (Russia)'!J40+'Dmitry Lysiuk (Belarus)'!J40+'Pei Haozheng (China)'!J40+'Jesus Artigas (Spain)'!J40)</f>
        <v>24.2</v>
      </c>
      <c r="K5" s="178">
        <f>('Andrey Ermakov (Russia)'!K40+'Dmitry Lysiuk (Belarus)'!K40+'Pei Haozheng (China)'!K40+'Jesus Artigas (Spain)'!K40)</f>
        <v>24.5</v>
      </c>
      <c r="L5" s="180">
        <f>('Andrey Ermakov (Russia)'!L40+'Dmitry Lysiuk (Belarus)'!L40+'Pei Haozheng (China)'!L40+'Jesus Artigas (Spain)'!L40)</f>
        <v>28.35</v>
      </c>
      <c r="M5" s="178">
        <f>('Andrey Ermakov (Russia)'!M40+'Dmitry Lysiuk (Belarus)'!M40+'Pei Haozheng (China)'!M40+'Jesus Artigas (Spain)'!M40)</f>
        <v>36.700000000000003</v>
      </c>
      <c r="N5" s="180">
        <f>('Andrey Ermakov (Russia)'!N40+'Dmitry Lysiuk (Belarus)'!N40+'Pei Haozheng (China)'!N40+'Jesus Artigas (Spain)'!N40)</f>
        <v>38.799999999999997</v>
      </c>
      <c r="O5" s="190">
        <f>('Andrey Ermakov (Russia)'!O40+'Dmitry Lysiuk (Belarus)'!O40+'Pei Haozheng (China)'!O40+'Jesus Artigas (Spain)'!O40)</f>
        <v>28.65</v>
      </c>
      <c r="P5" s="178">
        <f>('Andrey Ermakov (Russia)'!P40+'Dmitry Lysiuk (Belarus)'!P40+'Pei Haozheng (China)'!P40+'Jesus Artigas (Spain)'!P40)</f>
        <v>36.199999999999996</v>
      </c>
      <c r="R5" s="207">
        <f t="shared" si="0"/>
        <v>362.49999999999994</v>
      </c>
      <c r="S5" s="208">
        <v>3</v>
      </c>
    </row>
    <row r="6" spans="1:19" ht="30" customHeight="1">
      <c r="A6" s="162" t="s">
        <v>45</v>
      </c>
      <c r="B6" s="165" t="s">
        <v>96</v>
      </c>
      <c r="C6" s="168" t="s">
        <v>97</v>
      </c>
      <c r="D6" s="171">
        <f>('Andrey Ermakov (Russia)'!D38+'Dmitry Lysiuk (Belarus)'!D38+'Pei Haozheng (China)'!D38+'Jesus Artigas (Spain)'!D38)</f>
        <v>10.15</v>
      </c>
      <c r="E6" s="185">
        <f>('Andrey Ermakov (Russia)'!E38+'Dmitry Lysiuk (Belarus)'!E38+'Pei Haozheng (China)'!E38+'Jesus Artigas (Spain)'!E38)</f>
        <v>12.2</v>
      </c>
      <c r="F6" s="185">
        <f>('Andrey Ermakov (Russia)'!F38+'Dmitry Lysiuk (Belarus)'!F38+'Pei Haozheng (China)'!F38+'Jesus Artigas (Spain)'!F38)</f>
        <v>17.45</v>
      </c>
      <c r="G6" s="185">
        <f>('Andrey Ermakov (Russia)'!G38+'Dmitry Lysiuk (Belarus)'!G38+'Pei Haozheng (China)'!G38+'Jesus Artigas (Spain)'!G38)</f>
        <v>20.799999999999997</v>
      </c>
      <c r="H6" s="185">
        <f>('Andrey Ermakov (Russia)'!H38+'Dmitry Lysiuk (Belarus)'!H38+'Pei Haozheng (China)'!H38+'Jesus Artigas (Spain)'!H38)</f>
        <v>21.1</v>
      </c>
      <c r="I6" s="185">
        <f>('Andrey Ermakov (Russia)'!I38+'Dmitry Lysiuk (Belarus)'!I38+'Pei Haozheng (China)'!I38+'Jesus Artigas (Spain)'!I38)</f>
        <v>40.700000000000003</v>
      </c>
      <c r="J6" s="198">
        <f>('Andrey Ermakov (Russia)'!J38+'Dmitry Lysiuk (Belarus)'!J38+'Pei Haozheng (China)'!J38+'Jesus Artigas (Spain)'!J38)</f>
        <v>28.75</v>
      </c>
      <c r="K6" s="178">
        <f>('Andrey Ermakov (Russia)'!K38+'Dmitry Lysiuk (Belarus)'!K38+'Pei Haozheng (China)'!K38+'Jesus Artigas (Spain)'!K38)</f>
        <v>27.55</v>
      </c>
      <c r="L6" s="178">
        <f>('Andrey Ermakov (Russia)'!L38+'Dmitry Lysiuk (Belarus)'!L38+'Pei Haozheng (China)'!L38+'Jesus Artigas (Spain)'!L38)</f>
        <v>26.45</v>
      </c>
      <c r="M6" s="178">
        <f>('Andrey Ermakov (Russia)'!M38+'Dmitry Lysiuk (Belarus)'!M38+'Pei Haozheng (China)'!M38+'Jesus Artigas (Spain)'!M38)</f>
        <v>34.9</v>
      </c>
      <c r="N6" s="178">
        <f>('Andrey Ermakov (Russia)'!N38+'Dmitry Lysiuk (Belarus)'!N38+'Pei Haozheng (China)'!N38+'Jesus Artigas (Spain)'!N38)</f>
        <v>35.799999999999997</v>
      </c>
      <c r="O6" s="180">
        <f>('Andrey Ermakov (Russia)'!O38+'Dmitry Lysiuk (Belarus)'!O38+'Pei Haozheng (China)'!O38+'Jesus Artigas (Spain)'!O38)</f>
        <v>28.4</v>
      </c>
      <c r="P6" s="178">
        <f>('Andrey Ermakov (Russia)'!P38+'Dmitry Lysiuk (Belarus)'!P38+'Pei Haozheng (China)'!P38+'Jesus Artigas (Spain)'!P38)</f>
        <v>40.599999999999994</v>
      </c>
      <c r="R6" s="158">
        <f t="shared" si="0"/>
        <v>344.84999999999991</v>
      </c>
      <c r="S6" s="209">
        <v>4</v>
      </c>
    </row>
    <row r="7" spans="1:19" ht="30" customHeight="1">
      <c r="A7" s="162" t="s">
        <v>91</v>
      </c>
      <c r="B7" s="165" t="s">
        <v>94</v>
      </c>
      <c r="C7" s="168" t="s">
        <v>95</v>
      </c>
      <c r="D7" s="171">
        <f>('Andrey Ermakov (Russia)'!D37+'Dmitry Lysiuk (Belarus)'!D37+'Pei Haozheng (China)'!D37+'Jesus Artigas (Spain)'!D37)</f>
        <v>8.9499999999999993</v>
      </c>
      <c r="E7" s="185">
        <f>('Andrey Ermakov (Russia)'!E37+'Dmitry Lysiuk (Belarus)'!E37+'Pei Haozheng (China)'!E37+'Jesus Artigas (Spain)'!E37)</f>
        <v>16.399999999999999</v>
      </c>
      <c r="F7" s="185">
        <f>('Andrey Ermakov (Russia)'!F37+'Dmitry Lysiuk (Belarus)'!F37+'Pei Haozheng (China)'!F37+'Jesus Artigas (Spain)'!F37)</f>
        <v>13.2</v>
      </c>
      <c r="G7" s="185">
        <f>('Andrey Ermakov (Russia)'!G37+'Dmitry Lysiuk (Belarus)'!G37+'Pei Haozheng (China)'!G37+'Jesus Artigas (Spain)'!G37)</f>
        <v>17.100000000000001</v>
      </c>
      <c r="H7" s="185">
        <f>('Andrey Ermakov (Russia)'!H37+'Dmitry Lysiuk (Belarus)'!H37+'Pei Haozheng (China)'!H37+'Jesus Artigas (Spain)'!H37)</f>
        <v>21.75</v>
      </c>
      <c r="I7" s="185">
        <f>('Andrey Ermakov (Russia)'!I37+'Dmitry Lysiuk (Belarus)'!I37+'Pei Haozheng (China)'!I37+'Jesus Artigas (Spain)'!I37)</f>
        <v>37.200000000000003</v>
      </c>
      <c r="J7" s="197">
        <f>('Andrey Ermakov (Russia)'!J37+'Dmitry Lysiuk (Belarus)'!J37+'Pei Haozheng (China)'!J37+'Jesus Artigas (Spain)'!J37)</f>
        <v>21.6</v>
      </c>
      <c r="K7" s="178">
        <f>('Andrey Ermakov (Russia)'!K37+'Dmitry Lysiuk (Belarus)'!K37+'Pei Haozheng (China)'!K37+'Jesus Artigas (Spain)'!K37)</f>
        <v>21.950000000000003</v>
      </c>
      <c r="L7" s="178">
        <f>('Andrey Ermakov (Russia)'!L37+'Dmitry Lysiuk (Belarus)'!L37+'Pei Haozheng (China)'!L37+'Jesus Artigas (Spain)'!L37)</f>
        <v>22</v>
      </c>
      <c r="M7" s="190">
        <f>('Andrey Ermakov (Russia)'!M37+'Dmitry Lysiuk (Belarus)'!M37+'Pei Haozheng (China)'!M37+'Jesus Artigas (Spain)'!M37)</f>
        <v>43.7</v>
      </c>
      <c r="N7" s="178">
        <f>('Andrey Ermakov (Russia)'!N37+'Dmitry Lysiuk (Belarus)'!N37+'Pei Haozheng (China)'!N37+'Jesus Artigas (Spain)'!N37)</f>
        <v>25.4</v>
      </c>
      <c r="O7" s="178">
        <f>('Andrey Ermakov (Russia)'!O37+'Dmitry Lysiuk (Belarus)'!O37+'Pei Haozheng (China)'!O37+'Jesus Artigas (Spain)'!O37)</f>
        <v>18.05</v>
      </c>
      <c r="P7" s="179">
        <f>('Andrey Ermakov (Russia)'!P37+'Dmitry Lysiuk (Belarus)'!P37+'Pei Haozheng (China)'!P37+'Jesus Artigas (Spain)'!P37)</f>
        <v>57.099999999999994</v>
      </c>
      <c r="R7" s="158">
        <f t="shared" si="0"/>
        <v>324.39999999999998</v>
      </c>
      <c r="S7" s="209">
        <v>5</v>
      </c>
    </row>
    <row r="8" spans="1:19" ht="30" customHeight="1">
      <c r="A8" s="162" t="s">
        <v>84</v>
      </c>
      <c r="B8" s="165" t="s">
        <v>85</v>
      </c>
      <c r="C8" s="168" t="s">
        <v>86</v>
      </c>
      <c r="D8" s="171">
        <f>('Andrey Ermakov (Russia)'!D33+'Dmitry Lysiuk (Belarus)'!D33+'Pei Haozheng (China)'!D33+'Jesus Artigas (Spain)'!D33)</f>
        <v>8.9</v>
      </c>
      <c r="E8" s="185">
        <f>('Andrey Ermakov (Russia)'!E33+'Dmitry Lysiuk (Belarus)'!E33+'Pei Haozheng (China)'!E33+'Jesus Artigas (Spain)'!E33)</f>
        <v>10.3</v>
      </c>
      <c r="F8" s="185">
        <f>('Andrey Ermakov (Russia)'!F33+'Dmitry Lysiuk (Belarus)'!F33+'Pei Haozheng (China)'!F33+'Jesus Artigas (Spain)'!F33)</f>
        <v>15.3</v>
      </c>
      <c r="G8" s="185">
        <f>('Andrey Ermakov (Russia)'!G33+'Dmitry Lysiuk (Belarus)'!G33+'Pei Haozheng (China)'!G33+'Jesus Artigas (Spain)'!G33)</f>
        <v>17.5</v>
      </c>
      <c r="H8" s="185">
        <f>('Andrey Ermakov (Russia)'!H33+'Dmitry Lysiuk (Belarus)'!H33+'Pei Haozheng (China)'!H33+'Jesus Artigas (Spain)'!H33)</f>
        <v>19.100000000000001</v>
      </c>
      <c r="I8" s="185">
        <f>('Andrey Ermakov (Russia)'!I33+'Dmitry Lysiuk (Belarus)'!I33+'Pei Haozheng (China)'!I33+'Jesus Artigas (Spain)'!I33)</f>
        <v>37.4</v>
      </c>
      <c r="J8" s="197">
        <f>('Andrey Ermakov (Russia)'!J33+'Dmitry Lysiuk (Belarus)'!J33+'Pei Haozheng (China)'!J33+'Jesus Artigas (Spain)'!J33)</f>
        <v>18.600000000000001</v>
      </c>
      <c r="K8" s="178">
        <f>('Andrey Ermakov (Russia)'!K33+'Dmitry Lysiuk (Belarus)'!K33+'Pei Haozheng (China)'!K33+'Jesus Artigas (Spain)'!K33)</f>
        <v>22.35</v>
      </c>
      <c r="L8" s="178">
        <f>('Andrey Ermakov (Russia)'!L33+'Dmitry Lysiuk (Belarus)'!L33+'Pei Haozheng (China)'!L33+'Jesus Artigas (Spain)'!L33)</f>
        <v>21.25</v>
      </c>
      <c r="M8" s="178">
        <f>('Andrey Ermakov (Russia)'!M33+'Dmitry Lysiuk (Belarus)'!M33+'Pei Haozheng (China)'!M33+'Jesus Artigas (Spain)'!M33)</f>
        <v>33.4</v>
      </c>
      <c r="N8" s="178">
        <f>('Andrey Ermakov (Russia)'!N33+'Dmitry Lysiuk (Belarus)'!N33+'Pei Haozheng (China)'!N33+'Jesus Artigas (Spain)'!N33)</f>
        <v>26.2</v>
      </c>
      <c r="O8" s="178">
        <f>('Andrey Ermakov (Russia)'!O33+'Dmitry Lysiuk (Belarus)'!O33+'Pei Haozheng (China)'!O33+'Jesus Artigas (Spain)'!O33)</f>
        <v>23.1</v>
      </c>
      <c r="P8" s="180">
        <f>('Andrey Ermakov (Russia)'!P33+'Dmitry Lysiuk (Belarus)'!P33+'Pei Haozheng (China)'!P33+'Jesus Artigas (Spain)'!P33)</f>
        <v>44.7</v>
      </c>
      <c r="R8" s="158">
        <f t="shared" si="0"/>
        <v>298.09999999999997</v>
      </c>
      <c r="S8" s="209">
        <v>6</v>
      </c>
    </row>
    <row r="9" spans="1:19" ht="30" customHeight="1">
      <c r="A9" s="162" t="s">
        <v>45</v>
      </c>
      <c r="B9" s="165" t="s">
        <v>56</v>
      </c>
      <c r="C9" s="168" t="s">
        <v>57</v>
      </c>
      <c r="D9" s="171">
        <f>('Andrey Ermakov (Russia)'!D19+'Dmitry Lysiuk (Belarus)'!D19+'Pei Haozheng (China)'!D19+'Jesus Artigas (Spain)'!D19)</f>
        <v>8.6</v>
      </c>
      <c r="E9" s="185">
        <f>('Andrey Ermakov (Russia)'!E19+'Dmitry Lysiuk (Belarus)'!E19+'Pei Haozheng (China)'!E19+'Jesus Artigas (Spain)'!E19)</f>
        <v>12.600000000000001</v>
      </c>
      <c r="F9" s="185">
        <f>('Andrey Ermakov (Russia)'!F19+'Dmitry Lysiuk (Belarus)'!F19+'Pei Haozheng (China)'!F19+'Jesus Artigas (Spain)'!F19)</f>
        <v>17.8</v>
      </c>
      <c r="G9" s="192">
        <f>('Andrey Ermakov (Russia)'!G19+'Dmitry Lysiuk (Belarus)'!G19+'Pei Haozheng (China)'!G19+'Jesus Artigas (Spain)'!G19)</f>
        <v>24</v>
      </c>
      <c r="H9" s="185">
        <f>('Andrey Ermakov (Russia)'!H19+'Dmitry Lysiuk (Belarus)'!H19+'Pei Haozheng (China)'!H19+'Jesus Artigas (Spain)'!H19)</f>
        <v>21.549999999999997</v>
      </c>
      <c r="I9" s="185">
        <f>('Andrey Ermakov (Russia)'!I19+'Dmitry Lysiuk (Belarus)'!I19+'Pei Haozheng (China)'!I19+'Jesus Artigas (Spain)'!I19)</f>
        <v>33.6</v>
      </c>
      <c r="J9" s="197">
        <f>('Andrey Ermakov (Russia)'!J19+'Dmitry Lysiuk (Belarus)'!J19+'Pei Haozheng (China)'!J19+'Jesus Artigas (Spain)'!J19)</f>
        <v>21.1</v>
      </c>
      <c r="K9" s="178">
        <f>('Andrey Ermakov (Russia)'!K19+'Dmitry Lysiuk (Belarus)'!K19+'Pei Haozheng (China)'!K19+'Jesus Artigas (Spain)'!K19)</f>
        <v>20.25</v>
      </c>
      <c r="L9" s="178">
        <f>('Andrey Ermakov (Russia)'!L19+'Dmitry Lysiuk (Belarus)'!L19+'Pei Haozheng (China)'!L19+'Jesus Artigas (Spain)'!L19)</f>
        <v>23.4</v>
      </c>
      <c r="M9" s="178">
        <f>('Andrey Ermakov (Russia)'!M19+'Dmitry Lysiuk (Belarus)'!M19+'Pei Haozheng (China)'!M19+'Jesus Artigas (Spain)'!M19)</f>
        <v>34.5</v>
      </c>
      <c r="N9" s="178">
        <f>('Andrey Ermakov (Russia)'!N19+'Dmitry Lysiuk (Belarus)'!N19+'Pei Haozheng (China)'!N19+'Jesus Artigas (Spain)'!N19)</f>
        <v>21.7</v>
      </c>
      <c r="O9" s="178">
        <f>('Andrey Ermakov (Russia)'!O19+'Dmitry Lysiuk (Belarus)'!O19+'Pei Haozheng (China)'!O19+'Jesus Artigas (Spain)'!O19)</f>
        <v>21.6</v>
      </c>
      <c r="P9" s="178">
        <f>('Andrey Ermakov (Russia)'!P19+'Dmitry Lysiuk (Belarus)'!P19+'Pei Haozheng (China)'!P19+'Jesus Artigas (Spain)'!P19)</f>
        <v>33.6</v>
      </c>
      <c r="R9" s="158">
        <f t="shared" si="0"/>
        <v>294.3</v>
      </c>
      <c r="S9" s="209">
        <v>7</v>
      </c>
    </row>
    <row r="10" spans="1:19" ht="30" customHeight="1">
      <c r="A10" s="162" t="s">
        <v>33</v>
      </c>
      <c r="B10" s="165" t="s">
        <v>38</v>
      </c>
      <c r="C10" s="168" t="s">
        <v>39</v>
      </c>
      <c r="D10" s="171">
        <f>('Andrey Ermakov (Russia)'!D11+'Dmitry Lysiuk (Belarus)'!D11+'Pei Haozheng (China)'!D11+'Jesus Artigas (Spain)'!D11)</f>
        <v>10.199999999999999</v>
      </c>
      <c r="E10" s="185">
        <f>('Andrey Ermakov (Russia)'!E11+'Dmitry Lysiuk (Belarus)'!E11+'Pei Haozheng (China)'!E11+'Jesus Artigas (Spain)'!E11)</f>
        <v>14.8</v>
      </c>
      <c r="F10" s="185">
        <f>('Andrey Ermakov (Russia)'!F11+'Dmitry Lysiuk (Belarus)'!F11+'Pei Haozheng (China)'!F11+'Jesus Artigas (Spain)'!F11)</f>
        <v>17.350000000000001</v>
      </c>
      <c r="G10" s="185">
        <f>('Andrey Ermakov (Russia)'!G11+'Dmitry Lysiuk (Belarus)'!G11+'Pei Haozheng (China)'!G11+'Jesus Artigas (Spain)'!G11)</f>
        <v>19.399999999999999</v>
      </c>
      <c r="H10" s="185">
        <f>('Andrey Ermakov (Russia)'!H11+'Dmitry Lysiuk (Belarus)'!H11+'Pei Haozheng (China)'!H11+'Jesus Artigas (Spain)'!H11)</f>
        <v>18.7</v>
      </c>
      <c r="I10" s="185">
        <f>('Andrey Ermakov (Russia)'!I11+'Dmitry Lysiuk (Belarus)'!I11+'Pei Haozheng (China)'!I11+'Jesus Artigas (Spain)'!I11)</f>
        <v>38.799999999999997</v>
      </c>
      <c r="J10" s="197">
        <f>('Andrey Ermakov (Russia)'!J11+'Dmitry Lysiuk (Belarus)'!J11+'Pei Haozheng (China)'!J11+'Jesus Artigas (Spain)'!J11)</f>
        <v>24.55</v>
      </c>
      <c r="K10" s="190">
        <f>('Andrey Ermakov (Russia)'!K11+'Dmitry Lysiuk (Belarus)'!K11+'Pei Haozheng (China)'!K11+'Jesus Artigas (Spain)'!K11)</f>
        <v>29.65</v>
      </c>
      <c r="L10" s="178">
        <f>('Andrey Ermakov (Russia)'!L11+'Dmitry Lysiuk (Belarus)'!L11+'Pei Haozheng (China)'!L11+'Jesus Artigas (Spain)'!L11)</f>
        <v>27.650000000000002</v>
      </c>
      <c r="M10" s="178">
        <f>('Andrey Ermakov (Russia)'!M11+'Dmitry Lysiuk (Belarus)'!M11+'Pei Haozheng (China)'!M11+'Jesus Artigas (Spain)'!M11)</f>
        <v>34.5</v>
      </c>
      <c r="N10" s="181">
        <f>('Andrey Ermakov (Russia)'!N11+'Dmitry Lysiuk (Belarus)'!N11+'Pei Haozheng (China)'!N11+'Jesus Artigas (Spain)'!N11)</f>
        <v>0</v>
      </c>
      <c r="O10" s="178">
        <f>('Andrey Ermakov (Russia)'!O11+'Dmitry Lysiuk (Belarus)'!O11+'Pei Haozheng (China)'!O11+'Jesus Artigas (Spain)'!O11)</f>
        <v>25.45</v>
      </c>
      <c r="P10" s="178">
        <f>('Andrey Ermakov (Russia)'!P11+'Dmitry Lysiuk (Belarus)'!P11+'Pei Haozheng (China)'!P11+'Jesus Artigas (Spain)'!P11)</f>
        <v>32.799999999999997</v>
      </c>
      <c r="R10" s="158">
        <f t="shared" si="0"/>
        <v>293.85000000000002</v>
      </c>
      <c r="S10" s="209">
        <v>8</v>
      </c>
    </row>
    <row r="11" spans="1:19" ht="30" customHeight="1">
      <c r="A11" s="162" t="s">
        <v>113</v>
      </c>
      <c r="B11" s="165" t="s">
        <v>122</v>
      </c>
      <c r="C11" s="168" t="s">
        <v>123</v>
      </c>
      <c r="D11" s="171">
        <f>('Andrey Ermakov (Russia)'!D49+'Dmitry Lysiuk (Belarus)'!D49+'Pei Haozheng (China)'!D49+'Jesus Artigas (Spain)'!D49)</f>
        <v>9.5</v>
      </c>
      <c r="E11" s="185">
        <f>('Andrey Ermakov (Russia)'!E49+'Dmitry Lysiuk (Belarus)'!E49+'Pei Haozheng (China)'!E49+'Jesus Artigas (Spain)'!E49)</f>
        <v>9.8000000000000007</v>
      </c>
      <c r="F11" s="185">
        <f>('Andrey Ermakov (Russia)'!F49+'Dmitry Lysiuk (Belarus)'!F49+'Pei Haozheng (China)'!F49+'Jesus Artigas (Spain)'!F49)</f>
        <v>14.95</v>
      </c>
      <c r="G11" s="185">
        <f>('Andrey Ermakov (Russia)'!G49+'Dmitry Lysiuk (Belarus)'!G49+'Pei Haozheng (China)'!G49+'Jesus Artigas (Spain)'!G49)</f>
        <v>16.899999999999999</v>
      </c>
      <c r="H11" s="185">
        <f>('Andrey Ermakov (Russia)'!H49+'Dmitry Lysiuk (Belarus)'!H49+'Pei Haozheng (China)'!H49+'Jesus Artigas (Spain)'!H49)</f>
        <v>22.5</v>
      </c>
      <c r="I11" s="185">
        <f>('Andrey Ermakov (Russia)'!I49+'Dmitry Lysiuk (Belarus)'!I49+'Pei Haozheng (China)'!I49+'Jesus Artigas (Spain)'!I49)</f>
        <v>36.200000000000003</v>
      </c>
      <c r="J11" s="197">
        <f>('Andrey Ermakov (Russia)'!J49+'Dmitry Lysiuk (Belarus)'!J49+'Pei Haozheng (China)'!J49+'Jesus Artigas (Spain)'!J49)</f>
        <v>25.25</v>
      </c>
      <c r="K11" s="178">
        <f>('Andrey Ermakov (Russia)'!K49+'Dmitry Lysiuk (Belarus)'!K49+'Pei Haozheng (China)'!K49+'Jesus Artigas (Spain)'!K49)</f>
        <v>22.35</v>
      </c>
      <c r="L11" s="178">
        <f>('Andrey Ermakov (Russia)'!L49+'Dmitry Lysiuk (Belarus)'!L49+'Pei Haozheng (China)'!L49+'Jesus Artigas (Spain)'!L49)</f>
        <v>24.35</v>
      </c>
      <c r="M11" s="178">
        <f>('Andrey Ermakov (Russia)'!M49+'Dmitry Lysiuk (Belarus)'!M49+'Pei Haozheng (China)'!M49+'Jesus Artigas (Spain)'!M49)</f>
        <v>30.2</v>
      </c>
      <c r="N11" s="178">
        <f>('Andrey Ermakov (Russia)'!N49+'Dmitry Lysiuk (Belarus)'!N49+'Pei Haozheng (China)'!N49+'Jesus Artigas (Spain)'!N49)</f>
        <v>27.9</v>
      </c>
      <c r="O11" s="178">
        <f>('Andrey Ermakov (Russia)'!O49+'Dmitry Lysiuk (Belarus)'!O49+'Pei Haozheng (China)'!O49+'Jesus Artigas (Spain)'!O49)</f>
        <v>17</v>
      </c>
      <c r="P11" s="178">
        <f>('Andrey Ermakov (Russia)'!P49+'Dmitry Lysiuk (Belarus)'!P49+'Pei Haozheng (China)'!P49+'Jesus Artigas (Spain)'!P49)</f>
        <v>36.4</v>
      </c>
      <c r="R11" s="158">
        <f t="shared" si="0"/>
        <v>293.29999999999995</v>
      </c>
      <c r="S11" s="209">
        <v>9</v>
      </c>
    </row>
    <row r="12" spans="1:19" ht="30" customHeight="1">
      <c r="A12" s="162" t="s">
        <v>70</v>
      </c>
      <c r="B12" s="165" t="s">
        <v>78</v>
      </c>
      <c r="C12" s="168" t="s">
        <v>79</v>
      </c>
      <c r="D12" s="171">
        <f>('Andrey Ermakov (Russia)'!D30+'Dmitry Lysiuk (Belarus)'!D30+'Pei Haozheng (China)'!D30+'Jesus Artigas (Spain)'!D30)</f>
        <v>9.9500000000000011</v>
      </c>
      <c r="E12" s="185">
        <f>('Andrey Ermakov (Russia)'!E30+'Dmitry Lysiuk (Belarus)'!E30+'Pei Haozheng (China)'!E30+'Jesus Artigas (Spain)'!E30)</f>
        <v>11.6</v>
      </c>
      <c r="F12" s="185">
        <f>('Andrey Ermakov (Russia)'!F30+'Dmitry Lysiuk (Belarus)'!F30+'Pei Haozheng (China)'!F30+'Jesus Artigas (Spain)'!F30)</f>
        <v>15.7</v>
      </c>
      <c r="G12" s="185">
        <f>('Andrey Ermakov (Russia)'!G30+'Dmitry Lysiuk (Belarus)'!G30+'Pei Haozheng (China)'!G30+'Jesus Artigas (Spain)'!G30)</f>
        <v>17.100000000000001</v>
      </c>
      <c r="H12" s="185">
        <f>('Andrey Ermakov (Russia)'!H30+'Dmitry Lysiuk (Belarus)'!H30+'Pei Haozheng (China)'!H30+'Jesus Artigas (Spain)'!H30)</f>
        <v>20.149999999999999</v>
      </c>
      <c r="I12" s="185">
        <f>('Andrey Ermakov (Russia)'!I30+'Dmitry Lysiuk (Belarus)'!I30+'Pei Haozheng (China)'!I30+'Jesus Artigas (Spain)'!I30)</f>
        <v>37.199999999999996</v>
      </c>
      <c r="J12" s="197">
        <f>('Andrey Ermakov (Russia)'!J30+'Dmitry Lysiuk (Belarus)'!J30+'Pei Haozheng (China)'!J30+'Jesus Artigas (Spain)'!J30)</f>
        <v>18.05</v>
      </c>
      <c r="K12" s="178">
        <f>('Andrey Ermakov (Russia)'!K30+'Dmitry Lysiuk (Belarus)'!K30+'Pei Haozheng (China)'!K30+'Jesus Artigas (Spain)'!K30)</f>
        <v>24.05</v>
      </c>
      <c r="L12" s="178">
        <f>('Andrey Ermakov (Russia)'!L30+'Dmitry Lysiuk (Belarus)'!L30+'Pei Haozheng (China)'!L30+'Jesus Artigas (Spain)'!L30)</f>
        <v>24</v>
      </c>
      <c r="M12" s="178">
        <f>('Andrey Ermakov (Russia)'!M30+'Dmitry Lysiuk (Belarus)'!M30+'Pei Haozheng (China)'!M30+'Jesus Artigas (Spain)'!M30)</f>
        <v>36.799999999999997</v>
      </c>
      <c r="N12" s="181">
        <f>('Andrey Ermakov (Russia)'!N30+'Dmitry Lysiuk (Belarus)'!N30+'Pei Haozheng (China)'!N30+'Jesus Artigas (Spain)'!N30)</f>
        <v>0</v>
      </c>
      <c r="O12" s="178">
        <f>('Andrey Ermakov (Russia)'!O30+'Dmitry Lysiuk (Belarus)'!O30+'Pei Haozheng (China)'!O30+'Jesus Artigas (Spain)'!O30)</f>
        <v>22.299999999999997</v>
      </c>
      <c r="P12" s="178">
        <f>('Andrey Ermakov (Russia)'!P30+'Dmitry Lysiuk (Belarus)'!P30+'Pei Haozheng (China)'!P30+'Jesus Artigas (Spain)'!P30)</f>
        <v>21.6</v>
      </c>
      <c r="R12" s="158">
        <f t="shared" si="0"/>
        <v>258.50000000000006</v>
      </c>
      <c r="S12" s="209">
        <v>10</v>
      </c>
    </row>
    <row r="13" spans="1:19" ht="30" customHeight="1">
      <c r="A13" s="162" t="s">
        <v>70</v>
      </c>
      <c r="B13" s="165" t="s">
        <v>82</v>
      </c>
      <c r="C13" s="168" t="s">
        <v>83</v>
      </c>
      <c r="D13" s="171">
        <f>('Andrey Ermakov (Russia)'!D32+'Dmitry Lysiuk (Belarus)'!D32+'Pei Haozheng (China)'!D32+'Jesus Artigas (Spain)'!D32)</f>
        <v>7</v>
      </c>
      <c r="E13" s="185">
        <f>('Andrey Ermakov (Russia)'!E32+'Dmitry Lysiuk (Belarus)'!E32+'Pei Haozheng (China)'!E32+'Jesus Artigas (Spain)'!E32)</f>
        <v>9.3999999999999986</v>
      </c>
      <c r="F13" s="185">
        <f>('Andrey Ermakov (Russia)'!F32+'Dmitry Lysiuk (Belarus)'!F32+'Pei Haozheng (China)'!F32+'Jesus Artigas (Spain)'!F32)</f>
        <v>13.8</v>
      </c>
      <c r="G13" s="185">
        <f>('Andrey Ermakov (Russia)'!G32+'Dmitry Lysiuk (Belarus)'!G32+'Pei Haozheng (China)'!G32+'Jesus Artigas (Spain)'!G32)</f>
        <v>13.9</v>
      </c>
      <c r="H13" s="185">
        <f>('Andrey Ermakov (Russia)'!H32+'Dmitry Lysiuk (Belarus)'!H32+'Pei Haozheng (China)'!H32+'Jesus Artigas (Spain)'!H32)</f>
        <v>13.9</v>
      </c>
      <c r="I13" s="185">
        <f>('Andrey Ermakov (Russia)'!I32+'Dmitry Lysiuk (Belarus)'!I32+'Pei Haozheng (China)'!I32+'Jesus Artigas (Spain)'!I32)</f>
        <v>27.700000000000003</v>
      </c>
      <c r="J13" s="197">
        <f>('Andrey Ermakov (Russia)'!J32+'Dmitry Lysiuk (Belarus)'!J32+'Pei Haozheng (China)'!J32+'Jesus Artigas (Spain)'!J32)</f>
        <v>20.05</v>
      </c>
      <c r="K13" s="178">
        <f>('Andrey Ermakov (Russia)'!K32+'Dmitry Lysiuk (Belarus)'!K32+'Pei Haozheng (China)'!K32+'Jesus Artigas (Spain)'!K32)</f>
        <v>23.3</v>
      </c>
      <c r="L13" s="178">
        <f>('Andrey Ermakov (Russia)'!L32+'Dmitry Lysiuk (Belarus)'!L32+'Pei Haozheng (China)'!L32+'Jesus Artigas (Spain)'!L32)</f>
        <v>23.75</v>
      </c>
      <c r="M13" s="178">
        <f>('Andrey Ermakov (Russia)'!M32+'Dmitry Lysiuk (Belarus)'!M32+'Pei Haozheng (China)'!M32+'Jesus Artigas (Spain)'!M32)</f>
        <v>32.700000000000003</v>
      </c>
      <c r="N13" s="178">
        <f>('Andrey Ermakov (Russia)'!N32+'Dmitry Lysiuk (Belarus)'!N32+'Pei Haozheng (China)'!N32+'Jesus Artigas (Spain)'!N32)</f>
        <v>18</v>
      </c>
      <c r="O13" s="178">
        <f>('Andrey Ermakov (Russia)'!O32+'Dmitry Lysiuk (Belarus)'!O32+'Pei Haozheng (China)'!O32+'Jesus Artigas (Spain)'!O32)</f>
        <v>20.9</v>
      </c>
      <c r="P13" s="178">
        <f>('Andrey Ermakov (Russia)'!P32+'Dmitry Lysiuk (Belarus)'!P32+'Pei Haozheng (China)'!P32+'Jesus Artigas (Spain)'!P32)</f>
        <v>33.5</v>
      </c>
      <c r="R13" s="158">
        <f t="shared" si="0"/>
        <v>257.89999999999998</v>
      </c>
      <c r="S13" s="209">
        <v>11</v>
      </c>
    </row>
    <row r="14" spans="1:19" ht="30" customHeight="1">
      <c r="A14" s="162" t="s">
        <v>70</v>
      </c>
      <c r="B14" s="165" t="s">
        <v>76</v>
      </c>
      <c r="C14" s="168" t="s">
        <v>77</v>
      </c>
      <c r="D14" s="171">
        <f>('Andrey Ermakov (Russia)'!D29+'Dmitry Lysiuk (Belarus)'!D29+'Pei Haozheng (China)'!D29+'Jesus Artigas (Spain)'!D29)</f>
        <v>9.6499999999999986</v>
      </c>
      <c r="E14" s="185">
        <f>('Andrey Ermakov (Russia)'!E29+'Dmitry Lysiuk (Belarus)'!E29+'Pei Haozheng (China)'!E29+'Jesus Artigas (Spain)'!E29)</f>
        <v>9.6999999999999993</v>
      </c>
      <c r="F14" s="185">
        <f>('Andrey Ermakov (Russia)'!F29+'Dmitry Lysiuk (Belarus)'!F29+'Pei Haozheng (China)'!F29+'Jesus Artigas (Spain)'!F29)</f>
        <v>16.2</v>
      </c>
      <c r="G14" s="185">
        <f>('Andrey Ermakov (Russia)'!G29+'Dmitry Lysiuk (Belarus)'!G29+'Pei Haozheng (China)'!G29+'Jesus Artigas (Spain)'!G29)</f>
        <v>19.7</v>
      </c>
      <c r="H14" s="185">
        <f>('Andrey Ermakov (Russia)'!H29+'Dmitry Lysiuk (Belarus)'!H29+'Pei Haozheng (China)'!H29+'Jesus Artigas (Spain)'!H29)</f>
        <v>18.3</v>
      </c>
      <c r="I14" s="185">
        <f>('Andrey Ermakov (Russia)'!I29+'Dmitry Lysiuk (Belarus)'!I29+'Pei Haozheng (China)'!I29+'Jesus Artigas (Spain)'!I29)</f>
        <v>43.2</v>
      </c>
      <c r="J14" s="197">
        <f>('Andrey Ermakov (Russia)'!J29+'Dmitry Lysiuk (Belarus)'!J29+'Pei Haozheng (China)'!J29+'Jesus Artigas (Spain)'!J29)</f>
        <v>21.45</v>
      </c>
      <c r="K14" s="179">
        <f>('Andrey Ermakov (Russia)'!K29+'Dmitry Lysiuk (Belarus)'!K29+'Pei Haozheng (China)'!K29+'Jesus Artigas (Spain)'!K29)</f>
        <v>29.800000000000004</v>
      </c>
      <c r="L14" s="178">
        <f>('Andrey Ermakov (Russia)'!L29+'Dmitry Lysiuk (Belarus)'!L29+'Pei Haozheng (China)'!L29+'Jesus Artigas (Spain)'!L29)</f>
        <v>17.25</v>
      </c>
      <c r="M14" s="178">
        <f>('Andrey Ermakov (Russia)'!M29+'Dmitry Lysiuk (Belarus)'!M29+'Pei Haozheng (China)'!M29+'Jesus Artigas (Spain)'!M29)</f>
        <v>34</v>
      </c>
      <c r="N14" s="181">
        <f>('Andrey Ermakov (Russia)'!N29+'Dmitry Lysiuk (Belarus)'!N29+'Pei Haozheng (China)'!N29+'Jesus Artigas (Spain)'!N29)</f>
        <v>0</v>
      </c>
      <c r="O14" s="178">
        <f>('Andrey Ermakov (Russia)'!O29+'Dmitry Lysiuk (Belarus)'!O29+'Pei Haozheng (China)'!O29+'Jesus Artigas (Spain)'!O29)</f>
        <v>28.05</v>
      </c>
      <c r="P14" s="181">
        <f>('Andrey Ermakov (Russia)'!P29+'Dmitry Lysiuk (Belarus)'!P29+'Pei Haozheng (China)'!P29+'Jesus Artigas (Spain)'!P29)</f>
        <v>0</v>
      </c>
      <c r="R14" s="158">
        <f t="shared" si="0"/>
        <v>247.3</v>
      </c>
      <c r="S14" s="209">
        <v>12</v>
      </c>
    </row>
    <row r="15" spans="1:19" ht="30" customHeight="1">
      <c r="A15" s="162" t="s">
        <v>45</v>
      </c>
      <c r="B15" s="165" t="s">
        <v>58</v>
      </c>
      <c r="C15" s="168" t="s">
        <v>59</v>
      </c>
      <c r="D15" s="173">
        <f>('Andrey Ermakov (Russia)'!D20+'Dmitry Lysiuk (Belarus)'!D20+'Pei Haozheng (China)'!D20+'Jesus Artigas (Spain)'!D20)</f>
        <v>0</v>
      </c>
      <c r="E15" s="185">
        <f>('Andrey Ermakov (Russia)'!E20+'Dmitry Lysiuk (Belarus)'!E20+'Pei Haozheng (China)'!E20+'Jesus Artigas (Spain)'!E20)</f>
        <v>11.399999999999999</v>
      </c>
      <c r="F15" s="185">
        <f>('Andrey Ermakov (Russia)'!F20+'Dmitry Lysiuk (Belarus)'!F20+'Pei Haozheng (China)'!F20+'Jesus Artigas (Spain)'!F20)</f>
        <v>13.25</v>
      </c>
      <c r="G15" s="186">
        <f>('Andrey Ermakov (Russia)'!G20+'Dmitry Lysiuk (Belarus)'!G20+'Pei Haozheng (China)'!G20+'Jesus Artigas (Spain)'!G20)</f>
        <v>0</v>
      </c>
      <c r="H15" s="185">
        <f>('Andrey Ermakov (Russia)'!H20+'Dmitry Lysiuk (Belarus)'!H20+'Pei Haozheng (China)'!H20+'Jesus Artigas (Spain)'!H20)</f>
        <v>21.8</v>
      </c>
      <c r="I15" s="185">
        <f>('Andrey Ermakov (Russia)'!I20+'Dmitry Lysiuk (Belarus)'!I20+'Pei Haozheng (China)'!I20+'Jesus Artigas (Spain)'!I20)</f>
        <v>42.7</v>
      </c>
      <c r="J15" s="197">
        <f>('Andrey Ermakov (Russia)'!J20+'Dmitry Lysiuk (Belarus)'!J20+'Pei Haozheng (China)'!J20+'Jesus Artigas (Spain)'!J20)</f>
        <v>18.05</v>
      </c>
      <c r="K15" s="178">
        <f>('Andrey Ermakov (Russia)'!K20+'Dmitry Lysiuk (Belarus)'!K20+'Pei Haozheng (China)'!K20+'Jesus Artigas (Spain)'!K20)</f>
        <v>20.100000000000001</v>
      </c>
      <c r="L15" s="178">
        <f>('Andrey Ermakov (Russia)'!L20+'Dmitry Lysiuk (Belarus)'!L20+'Pei Haozheng (China)'!L20+'Jesus Artigas (Spain)'!L20)</f>
        <v>21.5</v>
      </c>
      <c r="M15" s="178">
        <f>('Andrey Ermakov (Russia)'!M20+'Dmitry Lysiuk (Belarus)'!M20+'Pei Haozheng (China)'!M20+'Jesus Artigas (Spain)'!M20)</f>
        <v>29.5</v>
      </c>
      <c r="N15" s="178">
        <f>('Andrey Ermakov (Russia)'!N20+'Dmitry Lysiuk (Belarus)'!N20+'Pei Haozheng (China)'!N20+'Jesus Artigas (Spain)'!N20)</f>
        <v>36</v>
      </c>
      <c r="O15" s="178">
        <f>('Andrey Ermakov (Russia)'!O20+'Dmitry Lysiuk (Belarus)'!O20+'Pei Haozheng (China)'!O20+'Jesus Artigas (Spain)'!O20)</f>
        <v>19.350000000000001</v>
      </c>
      <c r="P15" s="181">
        <f>('Andrey Ermakov (Russia)'!P20+'Dmitry Lysiuk (Belarus)'!P20+'Pei Haozheng (China)'!P20+'Jesus Artigas (Spain)'!P20)</f>
        <v>0</v>
      </c>
      <c r="R15" s="158">
        <f t="shared" si="0"/>
        <v>233.65</v>
      </c>
      <c r="S15" s="209">
        <v>13</v>
      </c>
    </row>
    <row r="16" spans="1:19" ht="30" customHeight="1">
      <c r="A16" s="162" t="s">
        <v>45</v>
      </c>
      <c r="B16" s="165" t="s">
        <v>54</v>
      </c>
      <c r="C16" s="168" t="s">
        <v>55</v>
      </c>
      <c r="D16" s="171">
        <f>('Andrey Ermakov (Russia)'!D18+'Dmitry Lysiuk (Belarus)'!D18+'Pei Haozheng (China)'!D18+'Jesus Artigas (Spain)'!D18)</f>
        <v>9.1999999999999993</v>
      </c>
      <c r="E16" s="185">
        <f>('Andrey Ermakov (Russia)'!E18+'Dmitry Lysiuk (Belarus)'!E18+'Pei Haozheng (China)'!E18+'Jesus Artigas (Spain)'!E18)</f>
        <v>11</v>
      </c>
      <c r="F16" s="185">
        <f>('Andrey Ermakov (Russia)'!F18+'Dmitry Lysiuk (Belarus)'!F18+'Pei Haozheng (China)'!F18+'Jesus Artigas (Spain)'!F18)</f>
        <v>16.850000000000001</v>
      </c>
      <c r="G16" s="185">
        <f>('Andrey Ermakov (Russia)'!G18+'Dmitry Lysiuk (Belarus)'!G18+'Pei Haozheng (China)'!G18+'Jesus Artigas (Spain)'!G18)</f>
        <v>17.899999999999999</v>
      </c>
      <c r="H16" s="185">
        <f>('Andrey Ermakov (Russia)'!H18+'Dmitry Lysiuk (Belarus)'!H18+'Pei Haozheng (China)'!H18+'Jesus Artigas (Spain)'!H18)</f>
        <v>21.2</v>
      </c>
      <c r="I16" s="185">
        <f>('Andrey Ermakov (Russia)'!I18+'Dmitry Lysiuk (Belarus)'!I18+'Pei Haozheng (China)'!I18+'Jesus Artigas (Spain)'!I18)</f>
        <v>42.7</v>
      </c>
      <c r="J16" s="197">
        <f>('Andrey Ermakov (Russia)'!J18+'Dmitry Lysiuk (Belarus)'!J18+'Pei Haozheng (China)'!J18+'Jesus Artigas (Spain)'!J18)</f>
        <v>24.2</v>
      </c>
      <c r="K16" s="178">
        <f>('Andrey Ermakov (Russia)'!K18+'Dmitry Lysiuk (Belarus)'!K18+'Pei Haozheng (China)'!K18+'Jesus Artigas (Spain)'!K18)</f>
        <v>23.75</v>
      </c>
      <c r="L16" s="178">
        <f>('Andrey Ermakov (Russia)'!L18+'Dmitry Lysiuk (Belarus)'!L18+'Pei Haozheng (China)'!L18+'Jesus Artigas (Spain)'!L18)</f>
        <v>23.2</v>
      </c>
      <c r="M16" s="181">
        <f>('Andrey Ermakov (Russia)'!M18+'Dmitry Lysiuk (Belarus)'!M18+'Pei Haozheng (China)'!M18+'Jesus Artigas (Spain)'!M18)</f>
        <v>0</v>
      </c>
      <c r="N16" s="181">
        <f>('Andrey Ermakov (Russia)'!N18+'Dmitry Lysiuk (Belarus)'!N18+'Pei Haozheng (China)'!N18+'Jesus Artigas (Spain)'!N18)</f>
        <v>0</v>
      </c>
      <c r="O16" s="178">
        <f>('Andrey Ermakov (Russia)'!O18+'Dmitry Lysiuk (Belarus)'!O18+'Pei Haozheng (China)'!O18+'Jesus Artigas (Spain)'!O18)</f>
        <v>22.150000000000002</v>
      </c>
      <c r="P16" s="181">
        <f>('Andrey Ermakov (Russia)'!P18+'Dmitry Lysiuk (Belarus)'!P18+'Pei Haozheng (China)'!P18+'Jesus Artigas (Spain)'!P18)</f>
        <v>0</v>
      </c>
      <c r="R16" s="158">
        <f t="shared" si="0"/>
        <v>212.14999999999998</v>
      </c>
      <c r="S16" s="209">
        <v>14</v>
      </c>
    </row>
    <row r="17" spans="1:19" ht="30" customHeight="1">
      <c r="A17" s="162" t="s">
        <v>45</v>
      </c>
      <c r="B17" s="165" t="s">
        <v>64</v>
      </c>
      <c r="C17" s="168" t="s">
        <v>64</v>
      </c>
      <c r="D17" s="171">
        <f>('Andrey Ermakov (Russia)'!D23+'Dmitry Lysiuk (Belarus)'!D23+'Pei Haozheng (China)'!D23+'Jesus Artigas (Spain)'!D23)</f>
        <v>8.6999999999999993</v>
      </c>
      <c r="E17" s="185">
        <f>('Andrey Ermakov (Russia)'!E23+'Dmitry Lysiuk (Belarus)'!E23+'Pei Haozheng (China)'!E23+'Jesus Artigas (Spain)'!E23)</f>
        <v>11.9</v>
      </c>
      <c r="F17" s="185">
        <f>('Andrey Ermakov (Russia)'!F23+'Dmitry Lysiuk (Belarus)'!F23+'Pei Haozheng (China)'!F23+'Jesus Artigas (Spain)'!F23)</f>
        <v>16.350000000000001</v>
      </c>
      <c r="G17" s="185">
        <f>('Andrey Ermakov (Russia)'!G23+'Dmitry Lysiuk (Belarus)'!G23+'Pei Haozheng (China)'!G23+'Jesus Artigas (Spain)'!G23)</f>
        <v>19.399999999999999</v>
      </c>
      <c r="H17" s="185">
        <f>('Andrey Ermakov (Russia)'!H23+'Dmitry Lysiuk (Belarus)'!H23+'Pei Haozheng (China)'!H23+'Jesus Artigas (Spain)'!H23)</f>
        <v>21.75</v>
      </c>
      <c r="I17" s="186">
        <f>('Andrey Ermakov (Russia)'!I23+'Dmitry Lysiuk (Belarus)'!I23+'Pei Haozheng (China)'!I23+'Jesus Artigas (Spain)'!I23)</f>
        <v>0</v>
      </c>
      <c r="J17" s="197">
        <f>('Andrey Ermakov (Russia)'!J23+'Dmitry Lysiuk (Belarus)'!J23+'Pei Haozheng (China)'!J23+'Jesus Artigas (Spain)'!J23)</f>
        <v>20.95</v>
      </c>
      <c r="K17" s="178">
        <f>('Andrey Ermakov (Russia)'!K23+'Dmitry Lysiuk (Belarus)'!K23+'Pei Haozheng (China)'!K23+'Jesus Artigas (Spain)'!K23)</f>
        <v>18.55</v>
      </c>
      <c r="L17" s="178">
        <f>('Andrey Ermakov (Russia)'!L23+'Dmitry Lysiuk (Belarus)'!L23+'Pei Haozheng (China)'!L23+'Jesus Artigas (Spain)'!L23)</f>
        <v>22.05</v>
      </c>
      <c r="M17" s="178">
        <f>('Andrey Ermakov (Russia)'!M23+'Dmitry Lysiuk (Belarus)'!M23+'Pei Haozheng (China)'!M23+'Jesus Artigas (Spain)'!M23)</f>
        <v>32</v>
      </c>
      <c r="N17" s="181">
        <f>('Andrey Ermakov (Russia)'!N23+'Dmitry Lysiuk (Belarus)'!N23+'Pei Haozheng (China)'!N23+'Jesus Artigas (Spain)'!N23)</f>
        <v>0</v>
      </c>
      <c r="O17" s="178">
        <f>('Andrey Ermakov (Russia)'!O23+'Dmitry Lysiuk (Belarus)'!O23+'Pei Haozheng (China)'!O23+'Jesus Artigas (Spain)'!O23)</f>
        <v>20.3</v>
      </c>
      <c r="P17" s="181">
        <f>('Andrey Ermakov (Russia)'!P23+'Dmitry Lysiuk (Belarus)'!P23+'Pei Haozheng (China)'!P23+'Jesus Artigas (Spain)'!P23)</f>
        <v>0</v>
      </c>
      <c r="R17" s="158">
        <f t="shared" si="0"/>
        <v>191.95000000000002</v>
      </c>
      <c r="S17" s="209">
        <v>15</v>
      </c>
    </row>
    <row r="18" spans="1:19" ht="30" customHeight="1">
      <c r="A18" s="162" t="s">
        <v>139</v>
      </c>
      <c r="B18" s="165" t="s">
        <v>142</v>
      </c>
      <c r="C18" s="168" t="s">
        <v>143</v>
      </c>
      <c r="D18" s="171">
        <f>('Andrey Ermakov (Russia)'!D57+'Dmitry Lysiuk (Belarus)'!D57+'Pei Haozheng (China)'!D57+'Jesus Artigas (Spain)'!D57)</f>
        <v>8.8500000000000014</v>
      </c>
      <c r="E18" s="185">
        <f>('Andrey Ermakov (Russia)'!E57+'Dmitry Lysiuk (Belarus)'!E57+'Pei Haozheng (China)'!E57+'Jesus Artigas (Spain)'!E57)</f>
        <v>11.4</v>
      </c>
      <c r="F18" s="185">
        <f>('Andrey Ermakov (Russia)'!F57+'Dmitry Lysiuk (Belarus)'!F57+'Pei Haozheng (China)'!F57+'Jesus Artigas (Spain)'!F57)</f>
        <v>16</v>
      </c>
      <c r="G18" s="185">
        <f>('Andrey Ermakov (Russia)'!G57+'Dmitry Lysiuk (Belarus)'!G57+'Pei Haozheng (China)'!G57+'Jesus Artigas (Spain)'!G57)</f>
        <v>19.700000000000003</v>
      </c>
      <c r="H18" s="185">
        <f>('Andrey Ermakov (Russia)'!H57+'Dmitry Lysiuk (Belarus)'!H57+'Pei Haozheng (China)'!H57+'Jesus Artigas (Spain)'!H57)</f>
        <v>13.1</v>
      </c>
      <c r="I18" s="186">
        <f>('Andrey Ermakov (Russia)'!I57+'Dmitry Lysiuk (Belarus)'!I57+'Pei Haozheng (China)'!I57+'Jesus Artigas (Spain)'!I57)</f>
        <v>0</v>
      </c>
      <c r="J18" s="199">
        <f>('Andrey Ermakov (Russia)'!J57+'Dmitry Lysiuk (Belarus)'!J57+'Pei Haozheng (China)'!J57+'Jesus Artigas (Spain)'!J57)</f>
        <v>0</v>
      </c>
      <c r="K18" s="178">
        <f>('Andrey Ermakov (Russia)'!K57+'Dmitry Lysiuk (Belarus)'!K57+'Pei Haozheng (China)'!K57+'Jesus Artigas (Spain)'!K57)</f>
        <v>25.45</v>
      </c>
      <c r="L18" s="178">
        <f>('Andrey Ermakov (Russia)'!L57+'Dmitry Lysiuk (Belarus)'!L57+'Pei Haozheng (China)'!L57+'Jesus Artigas (Spain)'!L57)</f>
        <v>23.450000000000003</v>
      </c>
      <c r="M18" s="180">
        <f>('Andrey Ermakov (Russia)'!M57+'Dmitry Lysiuk (Belarus)'!M57+'Pei Haozheng (China)'!M57+'Jesus Artigas (Spain)'!M57)</f>
        <v>43.2</v>
      </c>
      <c r="N18" s="181">
        <f>('Andrey Ermakov (Russia)'!N57+'Dmitry Lysiuk (Belarus)'!N57+'Pei Haozheng (China)'!N57+'Jesus Artigas (Spain)'!N57)</f>
        <v>0</v>
      </c>
      <c r="O18" s="181">
        <f>('Andrey Ermakov (Russia)'!O57+'Dmitry Lysiuk (Belarus)'!O57+'Pei Haozheng (China)'!O57+'Jesus Artigas (Spain)'!O57)</f>
        <v>0</v>
      </c>
      <c r="P18" s="178">
        <f>('Andrey Ermakov (Russia)'!P57+'Dmitry Lysiuk (Belarus)'!P57+'Pei Haozheng (China)'!P57+'Jesus Artigas (Spain)'!P57)</f>
        <v>29.5</v>
      </c>
      <c r="R18" s="158">
        <f t="shared" si="0"/>
        <v>190.65</v>
      </c>
      <c r="S18" s="209">
        <v>16</v>
      </c>
    </row>
    <row r="19" spans="1:19" ht="30" customHeight="1">
      <c r="A19" s="162" t="s">
        <v>84</v>
      </c>
      <c r="B19" s="165" t="s">
        <v>87</v>
      </c>
      <c r="C19" s="168" t="s">
        <v>88</v>
      </c>
      <c r="D19" s="171">
        <f>('Andrey Ermakov (Russia)'!D34+'Dmitry Lysiuk (Belarus)'!D34+'Pei Haozheng (China)'!D34+'Jesus Artigas (Spain)'!D34)</f>
        <v>6.1</v>
      </c>
      <c r="E19" s="185">
        <f>('Andrey Ermakov (Russia)'!E34+'Dmitry Lysiuk (Belarus)'!E34+'Pei Haozheng (China)'!E34+'Jesus Artigas (Spain)'!E34)</f>
        <v>9.1000000000000014</v>
      </c>
      <c r="F19" s="185">
        <f>('Andrey Ermakov (Russia)'!F34+'Dmitry Lysiuk (Belarus)'!F34+'Pei Haozheng (China)'!F34+'Jesus Artigas (Spain)'!F34)</f>
        <v>14.2</v>
      </c>
      <c r="G19" s="185">
        <f>('Andrey Ermakov (Russia)'!G34+'Dmitry Lysiuk (Belarus)'!G34+'Pei Haozheng (China)'!G34+'Jesus Artigas (Spain)'!G34)</f>
        <v>12</v>
      </c>
      <c r="H19" s="185">
        <f>('Andrey Ermakov (Russia)'!H34+'Dmitry Lysiuk (Belarus)'!H34+'Pei Haozheng (China)'!H34+'Jesus Artigas (Spain)'!H34)</f>
        <v>16.200000000000003</v>
      </c>
      <c r="I19" s="186">
        <f>('Andrey Ermakov (Russia)'!I34+'Dmitry Lysiuk (Belarus)'!I34+'Pei Haozheng (China)'!I34+'Jesus Artigas (Spain)'!I34)</f>
        <v>0</v>
      </c>
      <c r="J19" s="197">
        <f>('Andrey Ermakov (Russia)'!J34+'Dmitry Lysiuk (Belarus)'!J34+'Pei Haozheng (China)'!J34+'Jesus Artigas (Spain)'!J34)</f>
        <v>18.899999999999999</v>
      </c>
      <c r="K19" s="178">
        <f>('Andrey Ermakov (Russia)'!K34+'Dmitry Lysiuk (Belarus)'!K34+'Pei Haozheng (China)'!K34+'Jesus Artigas (Spain)'!K34)</f>
        <v>22.1</v>
      </c>
      <c r="L19" s="178">
        <f>('Andrey Ermakov (Russia)'!L34+'Dmitry Lysiuk (Belarus)'!L34+'Pei Haozheng (China)'!L34+'Jesus Artigas (Spain)'!L34)</f>
        <v>22.7</v>
      </c>
      <c r="M19" s="178">
        <f>('Andrey Ermakov (Russia)'!M34+'Dmitry Lysiuk (Belarus)'!M34+'Pei Haozheng (China)'!M34+'Jesus Artigas (Spain)'!M34)</f>
        <v>33.5</v>
      </c>
      <c r="N19" s="178">
        <f>('Andrey Ermakov (Russia)'!N34+'Dmitry Lysiuk (Belarus)'!N34+'Pei Haozheng (China)'!N34+'Jesus Artigas (Spain)'!N34)</f>
        <v>4.5</v>
      </c>
      <c r="O19" s="181">
        <f>('Andrey Ermakov (Russia)'!O34+'Dmitry Lysiuk (Belarus)'!O34+'Pei Haozheng (China)'!O34+'Jesus Artigas (Spain)'!O34)</f>
        <v>0</v>
      </c>
      <c r="P19" s="178">
        <f>('Andrey Ermakov (Russia)'!P34+'Dmitry Lysiuk (Belarus)'!P34+'Pei Haozheng (China)'!P34+'Jesus Artigas (Spain)'!P34)</f>
        <v>20.399999999999999</v>
      </c>
      <c r="R19" s="158">
        <f t="shared" si="0"/>
        <v>179.70000000000002</v>
      </c>
      <c r="S19" s="209">
        <v>17</v>
      </c>
    </row>
    <row r="20" spans="1:19" ht="30" customHeight="1">
      <c r="A20" s="162" t="s">
        <v>28</v>
      </c>
      <c r="B20" s="165" t="s">
        <v>29</v>
      </c>
      <c r="C20" s="168" t="s">
        <v>30</v>
      </c>
      <c r="D20" s="171">
        <f>('Andrey Ermakov (Russia)'!D7+'Dmitry Lysiuk (Belarus)'!D7+'Pei Haozheng (China)'!D7+'Jesus Artigas (Spain)'!D7)</f>
        <v>8.5</v>
      </c>
      <c r="E20" s="185">
        <f>('Andrey Ermakov (Russia)'!E7+'Dmitry Lysiuk (Belarus)'!E7+'Pei Haozheng (China)'!E7+'Jesus Artigas (Spain)'!E7)</f>
        <v>10.199999999999999</v>
      </c>
      <c r="F20" s="185">
        <f>('Andrey Ermakov (Russia)'!F7+'Dmitry Lysiuk (Belarus)'!F7+'Pei Haozheng (China)'!F7+'Jesus Artigas (Spain)'!F7)</f>
        <v>17.799999999999997</v>
      </c>
      <c r="G20" s="185">
        <f>('Andrey Ermakov (Russia)'!G7+'Dmitry Lysiuk (Belarus)'!G7+'Pei Haozheng (China)'!G7+'Jesus Artigas (Spain)'!G7)</f>
        <v>17.5</v>
      </c>
      <c r="H20" s="185">
        <f>('Andrey Ermakov (Russia)'!H7+'Dmitry Lysiuk (Belarus)'!H7+'Pei Haozheng (China)'!H7+'Jesus Artigas (Spain)'!H7)</f>
        <v>20.399999999999999</v>
      </c>
      <c r="I20" s="186">
        <f>('Andrey Ermakov (Russia)'!I7+'Dmitry Lysiuk (Belarus)'!I7+'Pei Haozheng (China)'!I7+'Jesus Artigas (Spain)'!I7)</f>
        <v>0</v>
      </c>
      <c r="J20" s="197">
        <f>('Andrey Ermakov (Russia)'!J7+'Dmitry Lysiuk (Belarus)'!J7+'Pei Haozheng (China)'!J7+'Jesus Artigas (Spain)'!J7)</f>
        <v>20.399999999999999</v>
      </c>
      <c r="K20" s="178">
        <f>('Andrey Ermakov (Russia)'!K7+'Dmitry Lysiuk (Belarus)'!K7+'Pei Haozheng (China)'!K7+'Jesus Artigas (Spain)'!K7)</f>
        <v>23.799999999999997</v>
      </c>
      <c r="L20" s="181">
        <f>('Andrey Ermakov (Russia)'!L7+'Dmitry Lysiuk (Belarus)'!L7+'Pei Haozheng (China)'!L7+'Jesus Artigas (Spain)'!L7)</f>
        <v>0</v>
      </c>
      <c r="M20" s="178">
        <f>('Andrey Ermakov (Russia)'!M7+'Dmitry Lysiuk (Belarus)'!M7+'Pei Haozheng (China)'!M7+'Jesus Artigas (Spain)'!M7)</f>
        <v>33.9</v>
      </c>
      <c r="N20" s="181">
        <f>('Andrey Ermakov (Russia)'!N7+'Dmitry Lysiuk (Belarus)'!N7+'Pei Haozheng (China)'!N7+'Jesus Artigas (Spain)'!N7)</f>
        <v>0</v>
      </c>
      <c r="O20" s="178">
        <f>('Andrey Ermakov (Russia)'!O7+'Dmitry Lysiuk (Belarus)'!O7+'Pei Haozheng (China)'!O7+'Jesus Artigas (Spain)'!O7)</f>
        <v>21.45</v>
      </c>
      <c r="P20" s="181">
        <f>('Andrey Ermakov (Russia)'!P7+'Dmitry Lysiuk (Belarus)'!P7+'Pei Haozheng (China)'!P7+'Jesus Artigas (Spain)'!P7)</f>
        <v>0</v>
      </c>
      <c r="R20" s="158">
        <f t="shared" si="0"/>
        <v>173.95</v>
      </c>
      <c r="S20" s="209">
        <v>18</v>
      </c>
    </row>
    <row r="21" spans="1:19" ht="30" customHeight="1">
      <c r="A21" s="162" t="s">
        <v>113</v>
      </c>
      <c r="B21" s="165" t="s">
        <v>126</v>
      </c>
      <c r="C21" s="168" t="s">
        <v>127</v>
      </c>
      <c r="D21" s="171">
        <f>('Andrey Ermakov (Russia)'!D51+'Dmitry Lysiuk (Belarus)'!D51+'Pei Haozheng (China)'!D51+'Jesus Artigas (Spain)'!D51)</f>
        <v>9</v>
      </c>
      <c r="E21" s="185">
        <f>('Andrey Ermakov (Russia)'!E51+'Dmitry Lysiuk (Belarus)'!E51+'Pei Haozheng (China)'!E51+'Jesus Artigas (Spain)'!E51)</f>
        <v>8.5</v>
      </c>
      <c r="F21" s="185">
        <f>('Andrey Ermakov (Russia)'!F51+'Dmitry Lysiuk (Belarus)'!F51+'Pei Haozheng (China)'!F51+'Jesus Artigas (Spain)'!F51)</f>
        <v>13.5</v>
      </c>
      <c r="G21" s="185">
        <f>('Andrey Ermakov (Russia)'!G51+'Dmitry Lysiuk (Belarus)'!G51+'Pei Haozheng (China)'!G51+'Jesus Artigas (Spain)'!G51)</f>
        <v>13.8</v>
      </c>
      <c r="H21" s="185">
        <f>('Andrey Ermakov (Russia)'!H51+'Dmitry Lysiuk (Belarus)'!H51+'Pei Haozheng (China)'!H51+'Jesus Artigas (Spain)'!H51)</f>
        <v>15.8</v>
      </c>
      <c r="I21" s="185">
        <f>('Andrey Ermakov (Russia)'!I51+'Dmitry Lysiuk (Belarus)'!I51+'Pei Haozheng (China)'!I51+'Jesus Artigas (Spain)'!I51)</f>
        <v>31.799999999999997</v>
      </c>
      <c r="J21" s="197">
        <f>('Andrey Ermakov (Russia)'!J51+'Dmitry Lysiuk (Belarus)'!J51+'Pei Haozheng (China)'!J51+'Jesus Artigas (Spain)'!J51)</f>
        <v>19.05</v>
      </c>
      <c r="K21" s="178">
        <f>('Andrey Ermakov (Russia)'!K51+'Dmitry Lysiuk (Belarus)'!K51+'Pei Haozheng (China)'!K51+'Jesus Artigas (Spain)'!K51)</f>
        <v>16</v>
      </c>
      <c r="L21" s="178">
        <f>('Andrey Ermakov (Russia)'!L51+'Dmitry Lysiuk (Belarus)'!L51+'Pei Haozheng (China)'!L51+'Jesus Artigas (Spain)'!L51)</f>
        <v>16.149999999999999</v>
      </c>
      <c r="M21" s="178">
        <f>('Andrey Ermakov (Russia)'!M51+'Dmitry Lysiuk (Belarus)'!M51+'Pei Haozheng (China)'!M51+'Jesus Artigas (Spain)'!M51)</f>
        <v>28</v>
      </c>
      <c r="N21" s="181">
        <f>('Andrey Ermakov (Russia)'!N51+'Dmitry Lysiuk (Belarus)'!N51+'Pei Haozheng (China)'!N51+'Jesus Artigas (Spain)'!N51)</f>
        <v>0</v>
      </c>
      <c r="O21" s="181">
        <f>('Andrey Ermakov (Russia)'!O51+'Dmitry Lysiuk (Belarus)'!O51+'Pei Haozheng (China)'!O51+'Jesus Artigas (Spain)'!O51)</f>
        <v>0</v>
      </c>
      <c r="P21" s="181">
        <f>('Andrey Ermakov (Russia)'!P51+'Dmitry Lysiuk (Belarus)'!P51+'Pei Haozheng (China)'!P51+'Jesus Artigas (Spain)'!P51)</f>
        <v>0</v>
      </c>
      <c r="R21" s="158">
        <f t="shared" si="0"/>
        <v>171.6</v>
      </c>
      <c r="S21" s="209">
        <v>19</v>
      </c>
    </row>
    <row r="22" spans="1:19" ht="30" customHeight="1">
      <c r="A22" s="162" t="s">
        <v>113</v>
      </c>
      <c r="B22" s="165" t="s">
        <v>128</v>
      </c>
      <c r="C22" s="168" t="s">
        <v>129</v>
      </c>
      <c r="D22" s="171">
        <f>('Andrey Ermakov (Russia)'!D52+'Dmitry Lysiuk (Belarus)'!D52+'Pei Haozheng (China)'!D52+'Jesus Artigas (Spain)'!D52)</f>
        <v>7.5</v>
      </c>
      <c r="E22" s="185">
        <f>('Andrey Ermakov (Russia)'!E52+'Dmitry Lysiuk (Belarus)'!E52+'Pei Haozheng (China)'!E52+'Jesus Artigas (Spain)'!E52)</f>
        <v>7.6</v>
      </c>
      <c r="F22" s="185">
        <f>('Andrey Ermakov (Russia)'!F52+'Dmitry Lysiuk (Belarus)'!F52+'Pei Haozheng (China)'!F52+'Jesus Artigas (Spain)'!F52)</f>
        <v>13.3</v>
      </c>
      <c r="G22" s="185">
        <f>('Andrey Ermakov (Russia)'!G52+'Dmitry Lysiuk (Belarus)'!G52+'Pei Haozheng (China)'!G52+'Jesus Artigas (Spain)'!G52)</f>
        <v>14.200000000000001</v>
      </c>
      <c r="H22" s="185">
        <f>('Andrey Ermakov (Russia)'!H52+'Dmitry Lysiuk (Belarus)'!H52+'Pei Haozheng (China)'!H52+'Jesus Artigas (Spain)'!H52)</f>
        <v>15.8</v>
      </c>
      <c r="I22" s="185">
        <f>('Andrey Ermakov (Russia)'!I52+'Dmitry Lysiuk (Belarus)'!I52+'Pei Haozheng (China)'!I52+'Jesus Artigas (Spain)'!I52)</f>
        <v>7.8000000000000007</v>
      </c>
      <c r="J22" s="197">
        <f>('Andrey Ermakov (Russia)'!J52+'Dmitry Lysiuk (Belarus)'!J52+'Pei Haozheng (China)'!J52+'Jesus Artigas (Spain)'!J52)</f>
        <v>18.850000000000001</v>
      </c>
      <c r="K22" s="178">
        <f>('Andrey Ermakov (Russia)'!K52+'Dmitry Lysiuk (Belarus)'!K52+'Pei Haozheng (China)'!K52+'Jesus Artigas (Spain)'!K52)</f>
        <v>22.05</v>
      </c>
      <c r="L22" s="178">
        <f>('Andrey Ermakov (Russia)'!L52+'Dmitry Lysiuk (Belarus)'!L52+'Pei Haozheng (China)'!L52+'Jesus Artigas (Spain)'!L52)</f>
        <v>18.5</v>
      </c>
      <c r="M22" s="178">
        <f>('Andrey Ermakov (Russia)'!M52+'Dmitry Lysiuk (Belarus)'!M52+'Pei Haozheng (China)'!M52+'Jesus Artigas (Spain)'!M52)</f>
        <v>29.799999999999997</v>
      </c>
      <c r="N22" s="181">
        <f>('Andrey Ermakov (Russia)'!N52+'Dmitry Lysiuk (Belarus)'!N52+'Pei Haozheng (China)'!N52+'Jesus Artigas (Spain)'!N52)</f>
        <v>0</v>
      </c>
      <c r="O22" s="178">
        <f>('Andrey Ermakov (Russia)'!O52+'Dmitry Lysiuk (Belarus)'!O52+'Pei Haozheng (China)'!O52+'Jesus Artigas (Spain)'!O52)</f>
        <v>12.100000000000001</v>
      </c>
      <c r="P22" s="181">
        <f>('Andrey Ermakov (Russia)'!P52+'Dmitry Lysiuk (Belarus)'!P52+'Pei Haozheng (China)'!P52+'Jesus Artigas (Spain)'!P52)</f>
        <v>0</v>
      </c>
      <c r="R22" s="158">
        <f t="shared" si="0"/>
        <v>167.5</v>
      </c>
      <c r="S22" s="209">
        <v>20</v>
      </c>
    </row>
    <row r="23" spans="1:19" ht="30" customHeight="1">
      <c r="A23" s="162" t="s">
        <v>107</v>
      </c>
      <c r="B23" s="165" t="s">
        <v>108</v>
      </c>
      <c r="C23" s="168" t="s">
        <v>109</v>
      </c>
      <c r="D23" s="171">
        <f>('Andrey Ermakov (Russia)'!D43+'Dmitry Lysiuk (Belarus)'!D43+'Pei Haozheng (China)'!D43+'Jesus Artigas (Spain)'!D43)</f>
        <v>9.0500000000000007</v>
      </c>
      <c r="E23" s="185">
        <f>('Andrey Ermakov (Russia)'!E43+'Dmitry Lysiuk (Belarus)'!E43+'Pei Haozheng (China)'!E43+'Jesus Artigas (Spain)'!E43)</f>
        <v>9</v>
      </c>
      <c r="F23" s="185">
        <f>('Andrey Ermakov (Russia)'!F43+'Dmitry Lysiuk (Belarus)'!F43+'Pei Haozheng (China)'!F43+'Jesus Artigas (Spain)'!F43)</f>
        <v>14.450000000000001</v>
      </c>
      <c r="G23" s="185">
        <f>('Andrey Ermakov (Russia)'!G43+'Dmitry Lysiuk (Belarus)'!G43+'Pei Haozheng (China)'!G43+'Jesus Artigas (Spain)'!G43)</f>
        <v>18.5</v>
      </c>
      <c r="H23" s="185">
        <f>('Andrey Ermakov (Russia)'!H43+'Dmitry Lysiuk (Belarus)'!H43+'Pei Haozheng (China)'!H43+'Jesus Artigas (Spain)'!H43)</f>
        <v>20.95</v>
      </c>
      <c r="I23" s="185">
        <f>('Andrey Ermakov (Russia)'!I43+'Dmitry Lysiuk (Belarus)'!I43+'Pei Haozheng (China)'!I43+'Jesus Artigas (Spain)'!I43)</f>
        <v>36.799999999999997</v>
      </c>
      <c r="J23" s="199">
        <f>('Andrey Ermakov (Russia)'!J43+'Dmitry Lysiuk (Belarus)'!J43+'Pei Haozheng (China)'!J43+'Jesus Artigas (Spain)'!J43)</f>
        <v>0</v>
      </c>
      <c r="K23" s="181">
        <f>('Andrey Ermakov (Russia)'!K43+'Dmitry Lysiuk (Belarus)'!K43+'Pei Haozheng (China)'!K43+'Jesus Artigas (Spain)'!K43)</f>
        <v>0</v>
      </c>
      <c r="L23" s="181">
        <f>('Andrey Ermakov (Russia)'!L43+'Dmitry Lysiuk (Belarus)'!L43+'Pei Haozheng (China)'!L43+'Jesus Artigas (Spain)'!L43)</f>
        <v>0</v>
      </c>
      <c r="M23" s="181">
        <f>('Andrey Ermakov (Russia)'!M43+'Dmitry Lysiuk (Belarus)'!M43+'Pei Haozheng (China)'!M43+'Jesus Artigas (Spain)'!M43)</f>
        <v>0</v>
      </c>
      <c r="N23" s="178">
        <f>('Andrey Ermakov (Russia)'!N43+'Dmitry Lysiuk (Belarus)'!N43+'Pei Haozheng (China)'!N43+'Jesus Artigas (Spain)'!N43)</f>
        <v>30.7</v>
      </c>
      <c r="O23" s="178">
        <f>('Andrey Ermakov (Russia)'!O43+'Dmitry Lysiuk (Belarus)'!O43+'Pei Haozheng (China)'!O43+'Jesus Artigas (Spain)'!O43)</f>
        <v>22.3</v>
      </c>
      <c r="P23" s="181">
        <f>('Andrey Ermakov (Russia)'!P43+'Dmitry Lysiuk (Belarus)'!P43+'Pei Haozheng (China)'!P43+'Jesus Artigas (Spain)'!P43)</f>
        <v>0</v>
      </c>
      <c r="R23" s="158">
        <f t="shared" si="0"/>
        <v>161.75</v>
      </c>
      <c r="S23" s="209">
        <v>21</v>
      </c>
    </row>
    <row r="24" spans="1:19" ht="30" customHeight="1">
      <c r="A24" s="162" t="s">
        <v>25</v>
      </c>
      <c r="B24" s="165" t="s">
        <v>26</v>
      </c>
      <c r="C24" s="168" t="s">
        <v>27</v>
      </c>
      <c r="D24" s="171">
        <f>('Andrey Ermakov (Russia)'!D6+'Dmitry Lysiuk (Belarus)'!D6+'Pei Haozheng (China)'!D6+'Jesus Artigas (Spain)'!D6)</f>
        <v>9.4</v>
      </c>
      <c r="E24" s="185">
        <f>('Andrey Ermakov (Russia)'!E6+'Dmitry Lysiuk (Belarus)'!E6+'Pei Haozheng (China)'!E6+'Jesus Artigas (Spain)'!E6)</f>
        <v>11.7</v>
      </c>
      <c r="F24" s="185">
        <f>('Andrey Ermakov (Russia)'!F6+'Dmitry Lysiuk (Belarus)'!F6+'Pei Haozheng (China)'!F6+'Jesus Artigas (Spain)'!F6)</f>
        <v>16.25</v>
      </c>
      <c r="G24" s="185">
        <f>('Andrey Ermakov (Russia)'!G6+'Dmitry Lysiuk (Belarus)'!G6+'Pei Haozheng (China)'!G6+'Jesus Artigas (Spain)'!G6)</f>
        <v>13.9</v>
      </c>
      <c r="H24" s="185">
        <f>('Andrey Ermakov (Russia)'!H6+'Dmitry Lysiuk (Belarus)'!H6+'Pei Haozheng (China)'!H6+'Jesus Artigas (Spain)'!H6)</f>
        <v>20.6</v>
      </c>
      <c r="I24" s="186">
        <f>('Andrey Ermakov (Russia)'!I6+'Dmitry Lysiuk (Belarus)'!I6+'Pei Haozheng (China)'!I6+'Jesus Artigas (Spain)'!I6)</f>
        <v>0</v>
      </c>
      <c r="J24" s="197">
        <f>('Andrey Ermakov (Russia)'!J6+'Dmitry Lysiuk (Belarus)'!J6+'Pei Haozheng (China)'!J6+'Jesus Artigas (Spain)'!J6)</f>
        <v>23.799999999999997</v>
      </c>
      <c r="K24" s="181">
        <f>('Andrey Ermakov (Russia)'!K6+'Dmitry Lysiuk (Belarus)'!K6+'Pei Haozheng (China)'!K6+'Jesus Artigas (Spain)'!K6)</f>
        <v>0</v>
      </c>
      <c r="L24" s="181">
        <f>('Andrey Ermakov (Russia)'!L6+'Dmitry Lysiuk (Belarus)'!L6+'Pei Haozheng (China)'!L6+'Jesus Artigas (Spain)'!L6)</f>
        <v>0</v>
      </c>
      <c r="M24" s="178">
        <f>('Andrey Ermakov (Russia)'!M6+'Dmitry Lysiuk (Belarus)'!M6+'Pei Haozheng (China)'!M6+'Jesus Artigas (Spain)'!M6)</f>
        <v>33</v>
      </c>
      <c r="N24" s="181">
        <f>('Andrey Ermakov (Russia)'!N6+'Dmitry Lysiuk (Belarus)'!N6+'Pei Haozheng (China)'!N6+'Jesus Artigas (Spain)'!N6)</f>
        <v>0</v>
      </c>
      <c r="O24" s="178">
        <f>('Andrey Ermakov (Russia)'!O6+'Dmitry Lysiuk (Belarus)'!O6+'Pei Haozheng (China)'!O6+'Jesus Artigas (Spain)'!O6)</f>
        <v>21.95</v>
      </c>
      <c r="P24" s="181">
        <f>('Andrey Ermakov (Russia)'!P6+'Dmitry Lysiuk (Belarus)'!P6+'Pei Haozheng (China)'!P6+'Jesus Artigas (Spain)'!P6)</f>
        <v>0</v>
      </c>
      <c r="R24" s="158">
        <f t="shared" si="0"/>
        <v>150.59999999999997</v>
      </c>
      <c r="S24" s="209">
        <v>22</v>
      </c>
    </row>
    <row r="25" spans="1:19" ht="30" customHeight="1">
      <c r="A25" s="162" t="s">
        <v>110</v>
      </c>
      <c r="B25" s="165" t="s">
        <v>111</v>
      </c>
      <c r="C25" s="168" t="s">
        <v>112</v>
      </c>
      <c r="D25" s="171">
        <f>('Andrey Ermakov (Russia)'!D44+'Dmitry Lysiuk (Belarus)'!D44+'Pei Haozheng (China)'!D44+'Jesus Artigas (Spain)'!D44)</f>
        <v>8.4500000000000011</v>
      </c>
      <c r="E25" s="185">
        <f>('Andrey Ermakov (Russia)'!E44+'Dmitry Lysiuk (Belarus)'!E44+'Pei Haozheng (China)'!E44+'Jesus Artigas (Spain)'!E44)</f>
        <v>8.1999999999999993</v>
      </c>
      <c r="F25" s="185">
        <f>('Andrey Ermakov (Russia)'!F44+'Dmitry Lysiuk (Belarus)'!F44+'Pei Haozheng (China)'!F44+'Jesus Artigas (Spain)'!F44)</f>
        <v>13.35</v>
      </c>
      <c r="G25" s="185">
        <f>('Andrey Ermakov (Russia)'!G44+'Dmitry Lysiuk (Belarus)'!G44+'Pei Haozheng (China)'!G44+'Jesus Artigas (Spain)'!G44)</f>
        <v>16.200000000000003</v>
      </c>
      <c r="H25" s="185">
        <f>('Andrey Ermakov (Russia)'!H44+'Dmitry Lysiuk (Belarus)'!H44+'Pei Haozheng (China)'!H44+'Jesus Artigas (Spain)'!H44)</f>
        <v>13.7</v>
      </c>
      <c r="I25" s="186">
        <f>('Andrey Ermakov (Russia)'!I44+'Dmitry Lysiuk (Belarus)'!I44+'Pei Haozheng (China)'!I44+'Jesus Artigas (Spain)'!I44)</f>
        <v>0</v>
      </c>
      <c r="J25" s="199">
        <f>('Andrey Ermakov (Russia)'!J44+'Dmitry Lysiuk (Belarus)'!J44+'Pei Haozheng (China)'!J44+'Jesus Artigas (Spain)'!J44)</f>
        <v>0</v>
      </c>
      <c r="K25" s="178">
        <f>('Andrey Ermakov (Russia)'!K44+'Dmitry Lysiuk (Belarus)'!K44+'Pei Haozheng (China)'!K44+'Jesus Artigas (Spain)'!K44)</f>
        <v>21.299999999999997</v>
      </c>
      <c r="L25" s="178">
        <f>('Andrey Ermakov (Russia)'!L44+'Dmitry Lysiuk (Belarus)'!L44+'Pei Haozheng (China)'!L44+'Jesus Artigas (Spain)'!L44)</f>
        <v>18.399999999999999</v>
      </c>
      <c r="M25" s="178">
        <f>('Andrey Ermakov (Russia)'!M44+'Dmitry Lysiuk (Belarus)'!M44+'Pei Haozheng (China)'!M44+'Jesus Artigas (Spain)'!M44)</f>
        <v>29.5</v>
      </c>
      <c r="N25" s="181">
        <f>('Andrey Ermakov (Russia)'!N44+'Dmitry Lysiuk (Belarus)'!N44+'Pei Haozheng (China)'!N44+'Jesus Artigas (Spain)'!N44)</f>
        <v>0</v>
      </c>
      <c r="O25" s="178">
        <f>('Andrey Ermakov (Russia)'!O44+'Dmitry Lysiuk (Belarus)'!O44+'Pei Haozheng (China)'!O44+'Jesus Artigas (Spain)'!O44)</f>
        <v>18.399999999999999</v>
      </c>
      <c r="P25" s="181">
        <f>('Andrey Ermakov (Russia)'!P44+'Dmitry Lysiuk (Belarus)'!P44+'Pei Haozheng (China)'!P44+'Jesus Artigas (Spain)'!P44)</f>
        <v>0</v>
      </c>
      <c r="R25" s="158">
        <f t="shared" si="0"/>
        <v>147.5</v>
      </c>
      <c r="S25" s="209">
        <v>23</v>
      </c>
    </row>
    <row r="26" spans="1:19" ht="30" customHeight="1">
      <c r="A26" s="162" t="s">
        <v>144</v>
      </c>
      <c r="B26" s="165" t="s">
        <v>149</v>
      </c>
      <c r="C26" s="168" t="s">
        <v>150</v>
      </c>
      <c r="D26" s="171">
        <f>('Andrey Ermakov (Russia)'!D60+'Dmitry Lysiuk (Belarus)'!D60+'Pei Haozheng (China)'!D60+'Jesus Artigas (Spain)'!D60)</f>
        <v>6.9</v>
      </c>
      <c r="E26" s="185">
        <f>('Andrey Ermakov (Russia)'!E60+'Dmitry Lysiuk (Belarus)'!E60+'Pei Haozheng (China)'!E60+'Jesus Artigas (Spain)'!E60)</f>
        <v>10.8</v>
      </c>
      <c r="F26" s="185">
        <f>('Andrey Ermakov (Russia)'!F60+'Dmitry Lysiuk (Belarus)'!F60+'Pei Haozheng (China)'!F60+'Jesus Artigas (Spain)'!F60)</f>
        <v>13.75</v>
      </c>
      <c r="G26" s="185">
        <f>('Andrey Ermakov (Russia)'!G60+'Dmitry Lysiuk (Belarus)'!G60+'Pei Haozheng (China)'!G60+'Jesus Artigas (Spain)'!G60)</f>
        <v>13.7</v>
      </c>
      <c r="H26" s="185">
        <f>('Andrey Ermakov (Russia)'!H60+'Dmitry Lysiuk (Belarus)'!H60+'Pei Haozheng (China)'!H60+'Jesus Artigas (Spain)'!H60)</f>
        <v>20.65</v>
      </c>
      <c r="I26" s="186">
        <f>('Andrey Ermakov (Russia)'!I60+'Dmitry Lysiuk (Belarus)'!I60+'Pei Haozheng (China)'!I60+'Jesus Artigas (Spain)'!I60)</f>
        <v>0</v>
      </c>
      <c r="J26" s="197">
        <f>('Andrey Ermakov (Russia)'!J60+'Dmitry Lysiuk (Belarus)'!J60+'Pei Haozheng (China)'!J60+'Jesus Artigas (Spain)'!J60)</f>
        <v>19.399999999999999</v>
      </c>
      <c r="K26" s="178">
        <f>('Andrey Ermakov (Russia)'!K60+'Dmitry Lysiuk (Belarus)'!K60+'Pei Haozheng (China)'!K60+'Jesus Artigas (Spain)'!K60)</f>
        <v>19.100000000000001</v>
      </c>
      <c r="L26" s="178">
        <f>('Andrey Ermakov (Russia)'!L60+'Dmitry Lysiuk (Belarus)'!L60+'Pei Haozheng (China)'!L60+'Jesus Artigas (Spain)'!L60)</f>
        <v>16.95</v>
      </c>
      <c r="M26" s="181">
        <f>('Andrey Ermakov (Russia)'!M60+'Dmitry Lysiuk (Belarus)'!M60+'Pei Haozheng (China)'!M60+'Jesus Artigas (Spain)'!M60)</f>
        <v>0</v>
      </c>
      <c r="N26" s="181">
        <f>('Andrey Ermakov (Russia)'!N60+'Dmitry Lysiuk (Belarus)'!N60+'Pei Haozheng (China)'!N60+'Jesus Artigas (Spain)'!N60)</f>
        <v>0</v>
      </c>
      <c r="O26" s="178">
        <f>('Andrey Ermakov (Russia)'!O60+'Dmitry Lysiuk (Belarus)'!O60+'Pei Haozheng (China)'!O60+'Jesus Artigas (Spain)'!O60)</f>
        <v>21</v>
      </c>
      <c r="P26" s="181">
        <f>('Andrey Ermakov (Russia)'!P60+'Dmitry Lysiuk (Belarus)'!P60+'Pei Haozheng (China)'!P60+'Jesus Artigas (Spain)'!P60)</f>
        <v>0</v>
      </c>
      <c r="R26" s="158">
        <f t="shared" si="0"/>
        <v>142.25</v>
      </c>
      <c r="S26" s="209">
        <v>24</v>
      </c>
    </row>
    <row r="27" spans="1:19" ht="30" customHeight="1">
      <c r="A27" s="162" t="s">
        <v>101</v>
      </c>
      <c r="B27" s="165" t="s">
        <v>103</v>
      </c>
      <c r="C27" s="168" t="s">
        <v>104</v>
      </c>
      <c r="D27" s="173">
        <f>('Andrey Ermakov (Russia)'!D41+'Dmitry Lysiuk (Belarus)'!D41+'Pei Haozheng (China)'!D41+'Jesus Artigas (Spain)'!D41)</f>
        <v>0</v>
      </c>
      <c r="E27" s="186">
        <f>('Andrey Ermakov (Russia)'!E41+'Dmitry Lysiuk (Belarus)'!E41+'Pei Haozheng (China)'!E41+'Jesus Artigas (Spain)'!E41)</f>
        <v>0</v>
      </c>
      <c r="F27" s="186">
        <f>('Andrey Ermakov (Russia)'!F41+'Dmitry Lysiuk (Belarus)'!F41+'Pei Haozheng (China)'!F41+'Jesus Artigas (Spain)'!F41)</f>
        <v>0</v>
      </c>
      <c r="G27" s="186">
        <f>('Andrey Ermakov (Russia)'!G41+'Dmitry Lysiuk (Belarus)'!G41+'Pei Haozheng (China)'!G41+'Jesus Artigas (Spain)'!G41)</f>
        <v>0</v>
      </c>
      <c r="H27" s="186">
        <f>('Andrey Ermakov (Russia)'!H41+'Dmitry Lysiuk (Belarus)'!H41+'Pei Haozheng (China)'!H41+'Jesus Artigas (Spain)'!H41)</f>
        <v>0</v>
      </c>
      <c r="I27" s="185">
        <f>('Andrey Ermakov (Russia)'!I41+'Dmitry Lysiuk (Belarus)'!I41+'Pei Haozheng (China)'!I41+'Jesus Artigas (Spain)'!I41)</f>
        <v>42.900000000000006</v>
      </c>
      <c r="J27" s="199">
        <f>('Andrey Ermakov (Russia)'!J41+'Dmitry Lysiuk (Belarus)'!J41+'Pei Haozheng (China)'!J41+'Jesus Artigas (Spain)'!J41)</f>
        <v>0</v>
      </c>
      <c r="K27" s="180">
        <f>('Andrey Ermakov (Russia)'!K41+'Dmitry Lysiuk (Belarus)'!K41+'Pei Haozheng (China)'!K41+'Jesus Artigas (Spain)'!K41)</f>
        <v>29.3</v>
      </c>
      <c r="L27" s="179">
        <f>('Andrey Ermakov (Russia)'!L41+'Dmitry Lysiuk (Belarus)'!L41+'Pei Haozheng (China)'!L41+'Jesus Artigas (Spain)'!L41)</f>
        <v>31.75</v>
      </c>
      <c r="M27" s="178">
        <f>('Andrey Ermakov (Russia)'!M41+'Dmitry Lysiuk (Belarus)'!M41+'Pei Haozheng (China)'!M41+'Jesus Artigas (Spain)'!M41)</f>
        <v>37</v>
      </c>
      <c r="N27" s="181">
        <f>('Andrey Ermakov (Russia)'!N41+'Dmitry Lysiuk (Belarus)'!N41+'Pei Haozheng (China)'!N41+'Jesus Artigas (Spain)'!N41)</f>
        <v>0</v>
      </c>
      <c r="O27" s="181">
        <f>('Andrey Ermakov (Russia)'!O41+'Dmitry Lysiuk (Belarus)'!O41+'Pei Haozheng (China)'!O41+'Jesus Artigas (Spain)'!O41)</f>
        <v>0</v>
      </c>
      <c r="P27" s="181">
        <f>('Andrey Ermakov (Russia)'!P41+'Dmitry Lysiuk (Belarus)'!P41+'Pei Haozheng (China)'!P41+'Jesus Artigas (Spain)'!P41)</f>
        <v>0</v>
      </c>
      <c r="R27" s="158">
        <f t="shared" si="0"/>
        <v>140.94999999999999</v>
      </c>
      <c r="S27" s="209">
        <v>25</v>
      </c>
    </row>
    <row r="28" spans="1:19" ht="30" customHeight="1">
      <c r="A28" s="162" t="s">
        <v>45</v>
      </c>
      <c r="B28" s="165" t="s">
        <v>46</v>
      </c>
      <c r="C28" s="168" t="s">
        <v>47</v>
      </c>
      <c r="D28" s="171">
        <f>('Andrey Ermakov (Russia)'!D14+'Dmitry Lysiuk (Belarus)'!D14+'Pei Haozheng (China)'!D14+'Jesus Artigas (Spain)'!D14)</f>
        <v>6.8</v>
      </c>
      <c r="E28" s="185">
        <f>('Andrey Ermakov (Russia)'!E14+'Dmitry Lysiuk (Belarus)'!E14+'Pei Haozheng (China)'!E14+'Jesus Artigas (Spain)'!E14)</f>
        <v>7.8000000000000007</v>
      </c>
      <c r="F28" s="185">
        <f>('Andrey Ermakov (Russia)'!F14+'Dmitry Lysiuk (Belarus)'!F14+'Pei Haozheng (China)'!F14+'Jesus Artigas (Spain)'!F14)</f>
        <v>13.05</v>
      </c>
      <c r="G28" s="185">
        <f>('Andrey Ermakov (Russia)'!G14+'Dmitry Lysiuk (Belarus)'!G14+'Pei Haozheng (China)'!G14+'Jesus Artigas (Spain)'!G14)</f>
        <v>14.2</v>
      </c>
      <c r="H28" s="185">
        <f>('Andrey Ermakov (Russia)'!H14+'Dmitry Lysiuk (Belarus)'!H14+'Pei Haozheng (China)'!H14+'Jesus Artigas (Spain)'!H14)</f>
        <v>17.099999999999998</v>
      </c>
      <c r="I28" s="186">
        <f>('Andrey Ermakov (Russia)'!I14+'Dmitry Lysiuk (Belarus)'!I14+'Pei Haozheng (China)'!I14+'Jesus Artigas (Spain)'!I14)</f>
        <v>0</v>
      </c>
      <c r="J28" s="197">
        <f>('Andrey Ermakov (Russia)'!J14+'Dmitry Lysiuk (Belarus)'!J14+'Pei Haozheng (China)'!J14+'Jesus Artigas (Spain)'!J14)</f>
        <v>11.600000000000001</v>
      </c>
      <c r="K28" s="181">
        <f>('Andrey Ermakov (Russia)'!K14+'Dmitry Lysiuk (Belarus)'!K14+'Pei Haozheng (China)'!K14+'Jesus Artigas (Spain)'!K14)</f>
        <v>0</v>
      </c>
      <c r="L28" s="181">
        <f>('Andrey Ermakov (Russia)'!L14+'Dmitry Lysiuk (Belarus)'!L14+'Pei Haozheng (China)'!L14+'Jesus Artigas (Spain)'!L14)</f>
        <v>0</v>
      </c>
      <c r="M28" s="181">
        <f>('Andrey Ermakov (Russia)'!M14+'Dmitry Lysiuk (Belarus)'!M14+'Pei Haozheng (China)'!M14+'Jesus Artigas (Spain)'!M14)</f>
        <v>0</v>
      </c>
      <c r="N28" s="178">
        <f>('Andrey Ermakov (Russia)'!N14+'Dmitry Lysiuk (Belarus)'!N14+'Pei Haozheng (China)'!N14+'Jesus Artigas (Spain)'!N14)</f>
        <v>20.5</v>
      </c>
      <c r="O28" s="178">
        <f>('Andrey Ermakov (Russia)'!O14+'Dmitry Lysiuk (Belarus)'!O14+'Pei Haozheng (China)'!O14+'Jesus Artigas (Spain)'!O14)</f>
        <v>18.3</v>
      </c>
      <c r="P28" s="178">
        <f>('Andrey Ermakov (Russia)'!P14+'Dmitry Lysiuk (Belarus)'!P14+'Pei Haozheng (China)'!P14+'Jesus Artigas (Spain)'!P14)</f>
        <v>29.4</v>
      </c>
      <c r="R28" s="158">
        <f t="shared" si="0"/>
        <v>138.75</v>
      </c>
      <c r="S28" s="209">
        <v>26</v>
      </c>
    </row>
    <row r="29" spans="1:19" ht="30" customHeight="1">
      <c r="A29" s="162" t="s">
        <v>67</v>
      </c>
      <c r="B29" s="165" t="s">
        <v>68</v>
      </c>
      <c r="C29" s="168" t="s">
        <v>69</v>
      </c>
      <c r="D29" s="171">
        <f>('Andrey Ermakov (Russia)'!D25+'Dmitry Lysiuk (Belarus)'!D25+'Pei Haozheng (China)'!D25+'Jesus Artigas (Spain)'!D25)</f>
        <v>9.4499999999999993</v>
      </c>
      <c r="E29" s="187">
        <f>('Andrey Ermakov (Russia)'!E25+'Dmitry Lysiuk (Belarus)'!E25+'Pei Haozheng (China)'!E25+'Jesus Artigas (Spain)'!E25)</f>
        <v>18.100000000000001</v>
      </c>
      <c r="F29" s="184">
        <f>('Andrey Ermakov (Russia)'!F25+'Dmitry Lysiuk (Belarus)'!F25+'Pei Haozheng (China)'!F25+'Jesus Artigas (Spain)'!F25)</f>
        <v>21.35</v>
      </c>
      <c r="G29" s="185">
        <f>('Andrey Ermakov (Russia)'!G25+'Dmitry Lysiuk (Belarus)'!G25+'Pei Haozheng (China)'!G25+'Jesus Artigas (Spain)'!G25)</f>
        <v>19.899999999999999</v>
      </c>
      <c r="H29" s="185">
        <f>('Andrey Ermakov (Russia)'!H25+'Dmitry Lysiuk (Belarus)'!H25+'Pei Haozheng (China)'!H25+'Jesus Artigas (Spain)'!H25)</f>
        <v>23.7</v>
      </c>
      <c r="I29" s="186">
        <f>('Andrey Ermakov (Russia)'!I25+'Dmitry Lysiuk (Belarus)'!I25+'Pei Haozheng (China)'!I25+'Jesus Artigas (Spain)'!I25)</f>
        <v>0</v>
      </c>
      <c r="J29" s="200">
        <f>('Andrey Ermakov (Russia)'!J25+'Dmitry Lysiuk (Belarus)'!J25+'Pei Haozheng (China)'!J25+'Jesus Artigas (Spain)'!J25)</f>
        <v>28.4</v>
      </c>
      <c r="K29" s="178">
        <f>('Andrey Ermakov (Russia)'!K25+'Dmitry Lysiuk (Belarus)'!K25+'Pei Haozheng (China)'!K25+'Jesus Artigas (Spain)'!K25)</f>
        <v>17.7</v>
      </c>
      <c r="L29" s="181">
        <f>('Andrey Ermakov (Russia)'!L25+'Dmitry Lysiuk (Belarus)'!L25+'Pei Haozheng (China)'!L25+'Jesus Artigas (Spain)'!L25)</f>
        <v>0</v>
      </c>
      <c r="M29" s="181">
        <f>('Andrey Ermakov (Russia)'!M25+'Dmitry Lysiuk (Belarus)'!M25+'Pei Haozheng (China)'!M25+'Jesus Artigas (Spain)'!M25)</f>
        <v>0</v>
      </c>
      <c r="N29" s="181">
        <f>('Andrey Ermakov (Russia)'!N25+'Dmitry Lysiuk (Belarus)'!N25+'Pei Haozheng (China)'!N25+'Jesus Artigas (Spain)'!N25)</f>
        <v>0</v>
      </c>
      <c r="O29" s="181">
        <f>('Andrey Ermakov (Russia)'!O25+'Dmitry Lysiuk (Belarus)'!O25+'Pei Haozheng (China)'!O25+'Jesus Artigas (Spain)'!O25)</f>
        <v>0</v>
      </c>
      <c r="P29" s="181">
        <f>('Andrey Ermakov (Russia)'!P25+'Dmitry Lysiuk (Belarus)'!P25+'Pei Haozheng (China)'!P25+'Jesus Artigas (Spain)'!P25)</f>
        <v>0</v>
      </c>
      <c r="R29" s="158">
        <f t="shared" si="0"/>
        <v>138.6</v>
      </c>
      <c r="S29" s="209">
        <v>27</v>
      </c>
    </row>
    <row r="30" spans="1:19" ht="30" customHeight="1">
      <c r="A30" s="162" t="s">
        <v>144</v>
      </c>
      <c r="B30" s="165" t="s">
        <v>147</v>
      </c>
      <c r="C30" s="168" t="s">
        <v>148</v>
      </c>
      <c r="D30" s="171">
        <f>('Andrey Ermakov (Russia)'!D59+'Dmitry Lysiuk (Belarus)'!D59+'Pei Haozheng (China)'!D59+'Jesus Artigas (Spain)'!D59)</f>
        <v>8</v>
      </c>
      <c r="E30" s="185">
        <f>('Andrey Ermakov (Russia)'!E59+'Dmitry Lysiuk (Belarus)'!E59+'Pei Haozheng (China)'!E59+'Jesus Artigas (Spain)'!E59)</f>
        <v>8.8999999999999986</v>
      </c>
      <c r="F30" s="185">
        <f>('Andrey Ermakov (Russia)'!F59+'Dmitry Lysiuk (Belarus)'!F59+'Pei Haozheng (China)'!F59+'Jesus Artigas (Spain)'!F59)</f>
        <v>13.25</v>
      </c>
      <c r="G30" s="185">
        <f>('Andrey Ermakov (Russia)'!G59+'Dmitry Lysiuk (Belarus)'!G59+'Pei Haozheng (China)'!G59+'Jesus Artigas (Spain)'!G59)</f>
        <v>12.1</v>
      </c>
      <c r="H30" s="185">
        <f>('Andrey Ermakov (Russia)'!H59+'Dmitry Lysiuk (Belarus)'!H59+'Pei Haozheng (China)'!H59+'Jesus Artigas (Spain)'!H59)</f>
        <v>17.399999999999999</v>
      </c>
      <c r="I30" s="186">
        <f>('Andrey Ermakov (Russia)'!I59+'Dmitry Lysiuk (Belarus)'!I59+'Pei Haozheng (China)'!I59+'Jesus Artigas (Spain)'!I59)</f>
        <v>0</v>
      </c>
      <c r="J30" s="197">
        <f>('Andrey Ermakov (Russia)'!J59+'Dmitry Lysiuk (Belarus)'!J59+'Pei Haozheng (China)'!J59+'Jesus Artigas (Spain)'!J59)</f>
        <v>17.2</v>
      </c>
      <c r="K30" s="178">
        <f>('Andrey Ermakov (Russia)'!K59+'Dmitry Lysiuk (Belarus)'!K59+'Pei Haozheng (China)'!K59+'Jesus Artigas (Spain)'!K59)</f>
        <v>22</v>
      </c>
      <c r="L30" s="178">
        <f>('Andrey Ermakov (Russia)'!L59+'Dmitry Lysiuk (Belarus)'!L59+'Pei Haozheng (China)'!L59+'Jesus Artigas (Spain)'!L59)</f>
        <v>21.950000000000003</v>
      </c>
      <c r="M30" s="181">
        <f>('Andrey Ermakov (Russia)'!M59+'Dmitry Lysiuk (Belarus)'!M59+'Pei Haozheng (China)'!M59+'Jesus Artigas (Spain)'!M59)</f>
        <v>0</v>
      </c>
      <c r="N30" s="181">
        <f>('Andrey Ermakov (Russia)'!N59+'Dmitry Lysiuk (Belarus)'!N59+'Pei Haozheng (China)'!N59+'Jesus Artigas (Spain)'!N59)</f>
        <v>0</v>
      </c>
      <c r="O30" s="178">
        <f>('Andrey Ermakov (Russia)'!O59+'Dmitry Lysiuk (Belarus)'!O59+'Pei Haozheng (China)'!O59+'Jesus Artigas (Spain)'!O59)</f>
        <v>16.8</v>
      </c>
      <c r="P30" s="181">
        <f>('Andrey Ermakov (Russia)'!P59+'Dmitry Lysiuk (Belarus)'!P59+'Pei Haozheng (China)'!P59+'Jesus Artigas (Spain)'!P59)</f>
        <v>0</v>
      </c>
      <c r="R30" s="158">
        <f t="shared" si="0"/>
        <v>137.6</v>
      </c>
      <c r="S30" s="209">
        <v>28</v>
      </c>
    </row>
    <row r="31" spans="1:19" ht="30" customHeight="1">
      <c r="A31" s="162" t="s">
        <v>133</v>
      </c>
      <c r="B31" s="165" t="s">
        <v>134</v>
      </c>
      <c r="C31" s="168" t="s">
        <v>135</v>
      </c>
      <c r="D31" s="171">
        <f>('Andrey Ermakov (Russia)'!D54+'Dmitry Lysiuk (Belarus)'!D54+'Pei Haozheng (China)'!D54+'Jesus Artigas (Spain)'!D54)</f>
        <v>6</v>
      </c>
      <c r="E31" s="185">
        <f>('Andrey Ermakov (Russia)'!E54+'Dmitry Lysiuk (Belarus)'!E54+'Pei Haozheng (China)'!E54+'Jesus Artigas (Spain)'!E54)</f>
        <v>6.7</v>
      </c>
      <c r="F31" s="185">
        <f>('Andrey Ermakov (Russia)'!F54+'Dmitry Lysiuk (Belarus)'!F54+'Pei Haozheng (China)'!F54+'Jesus Artigas (Spain)'!F54)</f>
        <v>9.3000000000000007</v>
      </c>
      <c r="G31" s="185">
        <f>('Andrey Ermakov (Russia)'!G54+'Dmitry Lysiuk (Belarus)'!G54+'Pei Haozheng (China)'!G54+'Jesus Artigas (Spain)'!G54)</f>
        <v>9.1999999999999993</v>
      </c>
      <c r="H31" s="185">
        <f>('Andrey Ermakov (Russia)'!H54+'Dmitry Lysiuk (Belarus)'!H54+'Pei Haozheng (China)'!H54+'Jesus Artigas (Spain)'!H54)</f>
        <v>11.1</v>
      </c>
      <c r="I31" s="185">
        <f>('Andrey Ermakov (Russia)'!I54+'Dmitry Lysiuk (Belarus)'!I54+'Pei Haozheng (China)'!I54+'Jesus Artigas (Spain)'!I54)</f>
        <v>19.600000000000001</v>
      </c>
      <c r="J31" s="197">
        <f>('Andrey Ermakov (Russia)'!J54+'Dmitry Lysiuk (Belarus)'!J54+'Pei Haozheng (China)'!J54+'Jesus Artigas (Spain)'!J54)</f>
        <v>16.899999999999999</v>
      </c>
      <c r="K31" s="181">
        <f>('Andrey Ermakov (Russia)'!K54+'Dmitry Lysiuk (Belarus)'!K54+'Pei Haozheng (China)'!K54+'Jesus Artigas (Spain)'!K54)</f>
        <v>0</v>
      </c>
      <c r="L31" s="178">
        <f>('Andrey Ermakov (Russia)'!L54+'Dmitry Lysiuk (Belarus)'!L54+'Pei Haozheng (China)'!L54+'Jesus Artigas (Spain)'!L54)</f>
        <v>16.650000000000002</v>
      </c>
      <c r="M31" s="181">
        <f>('Andrey Ermakov (Russia)'!M54+'Dmitry Lysiuk (Belarus)'!M54+'Pei Haozheng (China)'!M54+'Jesus Artigas (Spain)'!M54)</f>
        <v>0</v>
      </c>
      <c r="N31" s="178">
        <f>('Andrey Ermakov (Russia)'!N54+'Dmitry Lysiuk (Belarus)'!N54+'Pei Haozheng (China)'!N54+'Jesus Artigas (Spain)'!N54)</f>
        <v>15.5</v>
      </c>
      <c r="O31" s="178">
        <f>('Andrey Ermakov (Russia)'!O54+'Dmitry Lysiuk (Belarus)'!O54+'Pei Haozheng (China)'!O54+'Jesus Artigas (Spain)'!O54)</f>
        <v>9.6999999999999993</v>
      </c>
      <c r="P31" s="178">
        <f>('Andrey Ermakov (Russia)'!P54+'Dmitry Lysiuk (Belarus)'!P54+'Pei Haozheng (China)'!P54+'Jesus Artigas (Spain)'!P54)</f>
        <v>16.8</v>
      </c>
      <c r="R31" s="158">
        <f t="shared" si="0"/>
        <v>137.45000000000002</v>
      </c>
      <c r="S31" s="209">
        <v>29</v>
      </c>
    </row>
    <row r="32" spans="1:19" ht="30" customHeight="1">
      <c r="A32" s="162" t="s">
        <v>113</v>
      </c>
      <c r="B32" s="165" t="s">
        <v>124</v>
      </c>
      <c r="C32" s="168" t="s">
        <v>125</v>
      </c>
      <c r="D32" s="171">
        <f>('Andrey Ermakov (Russia)'!D50+'Dmitry Lysiuk (Belarus)'!D50+'Pei Haozheng (China)'!D50+'Jesus Artigas (Spain)'!D50)</f>
        <v>9.4499999999999993</v>
      </c>
      <c r="E32" s="185">
        <f>('Andrey Ermakov (Russia)'!E50+'Dmitry Lysiuk (Belarus)'!E50+'Pei Haozheng (China)'!E50+'Jesus Artigas (Spain)'!E50)</f>
        <v>8.3999999999999986</v>
      </c>
      <c r="F32" s="185">
        <f>('Andrey Ermakov (Russia)'!F50+'Dmitry Lysiuk (Belarus)'!F50+'Pei Haozheng (China)'!F50+'Jesus Artigas (Spain)'!F50)</f>
        <v>11.95</v>
      </c>
      <c r="G32" s="185">
        <f>('Andrey Ermakov (Russia)'!G50+'Dmitry Lysiuk (Belarus)'!G50+'Pei Haozheng (China)'!G50+'Jesus Artigas (Spain)'!G50)</f>
        <v>15.6</v>
      </c>
      <c r="H32" s="185">
        <f>('Andrey Ermakov (Russia)'!H50+'Dmitry Lysiuk (Belarus)'!H50+'Pei Haozheng (China)'!H50+'Jesus Artigas (Spain)'!H50)</f>
        <v>16.399999999999999</v>
      </c>
      <c r="I32" s="186">
        <f>('Andrey Ermakov (Russia)'!I50+'Dmitry Lysiuk (Belarus)'!I50+'Pei Haozheng (China)'!I50+'Jesus Artigas (Spain)'!I50)</f>
        <v>0</v>
      </c>
      <c r="J32" s="199">
        <f>('Andrey Ermakov (Russia)'!J50+'Dmitry Lysiuk (Belarus)'!J50+'Pei Haozheng (China)'!J50+'Jesus Artigas (Spain)'!J50)</f>
        <v>0</v>
      </c>
      <c r="K32" s="178">
        <f>('Andrey Ermakov (Russia)'!K50+'Dmitry Lysiuk (Belarus)'!K50+'Pei Haozheng (China)'!K50+'Jesus Artigas (Spain)'!K50)</f>
        <v>21.799999999999997</v>
      </c>
      <c r="L32" s="178">
        <f>('Andrey Ermakov (Russia)'!L50+'Dmitry Lysiuk (Belarus)'!L50+'Pei Haozheng (China)'!L50+'Jesus Artigas (Spain)'!L50)</f>
        <v>20.399999999999999</v>
      </c>
      <c r="M32" s="178">
        <f>('Andrey Ermakov (Russia)'!M50+'Dmitry Lysiuk (Belarus)'!M50+'Pei Haozheng (China)'!M50+'Jesus Artigas (Spain)'!M50)</f>
        <v>30.700000000000003</v>
      </c>
      <c r="N32" s="181">
        <f>('Andrey Ermakov (Russia)'!N50+'Dmitry Lysiuk (Belarus)'!N50+'Pei Haozheng (China)'!N50+'Jesus Artigas (Spain)'!N50)</f>
        <v>0</v>
      </c>
      <c r="O32" s="181">
        <f>('Andrey Ermakov (Russia)'!O50+'Dmitry Lysiuk (Belarus)'!O50+'Pei Haozheng (China)'!O50+'Jesus Artigas (Spain)'!O50)</f>
        <v>0</v>
      </c>
      <c r="P32" s="181">
        <f>('Andrey Ermakov (Russia)'!P50+'Dmitry Lysiuk (Belarus)'!P50+'Pei Haozheng (China)'!P50+'Jesus Artigas (Spain)'!P50)</f>
        <v>0</v>
      </c>
      <c r="R32" s="158">
        <f t="shared" si="0"/>
        <v>134.69999999999999</v>
      </c>
      <c r="S32" s="209">
        <v>30</v>
      </c>
    </row>
    <row r="33" spans="1:19" ht="30" customHeight="1">
      <c r="A33" s="162" t="s">
        <v>70</v>
      </c>
      <c r="B33" s="165" t="s">
        <v>80</v>
      </c>
      <c r="C33" s="168" t="s">
        <v>81</v>
      </c>
      <c r="D33" s="171">
        <f>('Andrey Ermakov (Russia)'!D31+'Dmitry Lysiuk (Belarus)'!D31+'Pei Haozheng (China)'!D31+'Jesus Artigas (Spain)'!D31)</f>
        <v>10.5</v>
      </c>
      <c r="E33" s="186">
        <f>('Andrey Ermakov (Russia)'!E31+'Dmitry Lysiuk (Belarus)'!E31+'Pei Haozheng (China)'!E31+'Jesus Artigas (Spain)'!E31)</f>
        <v>0</v>
      </c>
      <c r="F33" s="185">
        <f>('Andrey Ermakov (Russia)'!F31+'Dmitry Lysiuk (Belarus)'!F31+'Pei Haozheng (China)'!F31+'Jesus Artigas (Spain)'!F31)</f>
        <v>15.2</v>
      </c>
      <c r="G33" s="186">
        <f>('Andrey Ermakov (Russia)'!G31+'Dmitry Lysiuk (Belarus)'!G31+'Pei Haozheng (China)'!G31+'Jesus Artigas (Spain)'!G31)</f>
        <v>0</v>
      </c>
      <c r="H33" s="185">
        <f>('Andrey Ermakov (Russia)'!H31+'Dmitry Lysiuk (Belarus)'!H31+'Pei Haozheng (China)'!H31+'Jesus Artigas (Spain)'!H31)</f>
        <v>20.399999999999999</v>
      </c>
      <c r="I33" s="185">
        <f>('Andrey Ermakov (Russia)'!I31+'Dmitry Lysiuk (Belarus)'!I31+'Pei Haozheng (China)'!I31+'Jesus Artigas (Spain)'!I31)</f>
        <v>39.799999999999997</v>
      </c>
      <c r="J33" s="199">
        <f>('Andrey Ermakov (Russia)'!J31+'Dmitry Lysiuk (Belarus)'!J31+'Pei Haozheng (China)'!J31+'Jesus Artigas (Spain)'!J31)</f>
        <v>0</v>
      </c>
      <c r="K33" s="178">
        <f>('Andrey Ermakov (Russia)'!K31+'Dmitry Lysiuk (Belarus)'!K31+'Pei Haozheng (China)'!K31+'Jesus Artigas (Spain)'!K31)</f>
        <v>23.3</v>
      </c>
      <c r="L33" s="178">
        <f>('Andrey Ermakov (Russia)'!L31+'Dmitry Lysiuk (Belarus)'!L31+'Pei Haozheng (China)'!L31+'Jesus Artigas (Spain)'!L31)</f>
        <v>24.95</v>
      </c>
      <c r="M33" s="181">
        <f>('Andrey Ermakov (Russia)'!M31+'Dmitry Lysiuk (Belarus)'!M31+'Pei Haozheng (China)'!M31+'Jesus Artigas (Spain)'!M31)</f>
        <v>0</v>
      </c>
      <c r="N33" s="181">
        <f>('Andrey Ermakov (Russia)'!N31+'Dmitry Lysiuk (Belarus)'!N31+'Pei Haozheng (China)'!N31+'Jesus Artigas (Spain)'!N31)</f>
        <v>0</v>
      </c>
      <c r="O33" s="181">
        <f>('Andrey Ermakov (Russia)'!O31+'Dmitry Lysiuk (Belarus)'!O31+'Pei Haozheng (China)'!O31+'Jesus Artigas (Spain)'!O31)</f>
        <v>0</v>
      </c>
      <c r="P33" s="181">
        <f>('Andrey Ermakov (Russia)'!P31+'Dmitry Lysiuk (Belarus)'!P31+'Pei Haozheng (China)'!P31+'Jesus Artigas (Spain)'!P31)</f>
        <v>0</v>
      </c>
      <c r="R33" s="158">
        <f t="shared" si="0"/>
        <v>134.14999999999998</v>
      </c>
      <c r="S33" s="209">
        <v>31</v>
      </c>
    </row>
    <row r="34" spans="1:19" ht="30" customHeight="1">
      <c r="A34" s="162" t="s">
        <v>70</v>
      </c>
      <c r="B34" s="165" t="s">
        <v>72</v>
      </c>
      <c r="C34" s="168" t="s">
        <v>73</v>
      </c>
      <c r="D34" s="171">
        <f>('Andrey Ermakov (Russia)'!D27+'Dmitry Lysiuk (Belarus)'!D27+'Pei Haozheng (China)'!D27+'Jesus Artigas (Spain)'!D27)</f>
        <v>7.8</v>
      </c>
      <c r="E34" s="185">
        <f>('Andrey Ermakov (Russia)'!E27+'Dmitry Lysiuk (Belarus)'!E27+'Pei Haozheng (China)'!E27+'Jesus Artigas (Spain)'!E27)</f>
        <v>8.3000000000000007</v>
      </c>
      <c r="F34" s="185">
        <f>('Andrey Ermakov (Russia)'!F27+'Dmitry Lysiuk (Belarus)'!F27+'Pei Haozheng (China)'!F27+'Jesus Artigas (Spain)'!F27)</f>
        <v>15.9</v>
      </c>
      <c r="G34" s="185">
        <f>('Andrey Ermakov (Russia)'!G27+'Dmitry Lysiuk (Belarus)'!G27+'Pei Haozheng (China)'!G27+'Jesus Artigas (Spain)'!G27)</f>
        <v>18.2</v>
      </c>
      <c r="H34" s="186">
        <f>('Andrey Ermakov (Russia)'!H27+'Dmitry Lysiuk (Belarus)'!H27+'Pei Haozheng (China)'!H27+'Jesus Artigas (Spain)'!H27)</f>
        <v>0</v>
      </c>
      <c r="I34" s="186">
        <f>('Andrey Ermakov (Russia)'!I27+'Dmitry Lysiuk (Belarus)'!I27+'Pei Haozheng (China)'!I27+'Jesus Artigas (Spain)'!I27)</f>
        <v>0</v>
      </c>
      <c r="J34" s="201">
        <f>('Andrey Ermakov (Russia)'!J27+'Dmitry Lysiuk (Belarus)'!J27+'Pei Haozheng (China)'!J27+'Jesus Artigas (Spain)'!J27)</f>
        <v>28.55</v>
      </c>
      <c r="K34" s="178">
        <f>('Andrey Ermakov (Russia)'!K27+'Dmitry Lysiuk (Belarus)'!K27+'Pei Haozheng (China)'!K27+'Jesus Artigas (Spain)'!K27)</f>
        <v>28.9</v>
      </c>
      <c r="L34" s="178">
        <f>('Andrey Ermakov (Russia)'!L27+'Dmitry Lysiuk (Belarus)'!L27+'Pei Haozheng (China)'!L27+'Jesus Artigas (Spain)'!L27)</f>
        <v>22.95</v>
      </c>
      <c r="M34" s="181">
        <f>('Andrey Ermakov (Russia)'!M27+'Dmitry Lysiuk (Belarus)'!M27+'Pei Haozheng (China)'!M27+'Jesus Artigas (Spain)'!M27)</f>
        <v>0</v>
      </c>
      <c r="N34" s="181">
        <f>('Andrey Ermakov (Russia)'!N27+'Dmitry Lysiuk (Belarus)'!N27+'Pei Haozheng (China)'!N27+'Jesus Artigas (Spain)'!N27)</f>
        <v>0</v>
      </c>
      <c r="O34" s="181">
        <f>('Andrey Ermakov (Russia)'!O27+'Dmitry Lysiuk (Belarus)'!O27+'Pei Haozheng (China)'!O27+'Jesus Artigas (Spain)'!O27)</f>
        <v>0</v>
      </c>
      <c r="P34" s="181">
        <f>('Andrey Ermakov (Russia)'!P27+'Dmitry Lysiuk (Belarus)'!P27+'Pei Haozheng (China)'!P27+'Jesus Artigas (Spain)'!P27)</f>
        <v>0</v>
      </c>
      <c r="R34" s="158">
        <f t="shared" si="0"/>
        <v>130.6</v>
      </c>
      <c r="S34" s="209">
        <v>32</v>
      </c>
    </row>
    <row r="35" spans="1:19" ht="30" customHeight="1">
      <c r="A35" s="162" t="s">
        <v>98</v>
      </c>
      <c r="B35" s="165" t="s">
        <v>99</v>
      </c>
      <c r="C35" s="168" t="s">
        <v>100</v>
      </c>
      <c r="D35" s="173">
        <f>('Andrey Ermakov (Russia)'!D39+'Dmitry Lysiuk (Belarus)'!D39+'Pei Haozheng (China)'!D39+'Jesus Artigas (Spain)'!D39)</f>
        <v>0</v>
      </c>
      <c r="E35" s="186">
        <f>('Andrey Ermakov (Russia)'!E39+'Dmitry Lysiuk (Belarus)'!E39+'Pei Haozheng (China)'!E39+'Jesus Artigas (Spain)'!E39)</f>
        <v>0</v>
      </c>
      <c r="F35" s="185">
        <f>('Andrey Ermakov (Russia)'!F39+'Dmitry Lysiuk (Belarus)'!F39+'Pei Haozheng (China)'!F39+'Jesus Artigas (Spain)'!F39)</f>
        <v>15.850000000000001</v>
      </c>
      <c r="G35" s="186">
        <f>('Andrey Ermakov (Russia)'!G39+'Dmitry Lysiuk (Belarus)'!G39+'Pei Haozheng (China)'!G39+'Jesus Artigas (Spain)'!G39)</f>
        <v>0</v>
      </c>
      <c r="H35" s="185">
        <f>('Andrey Ermakov (Russia)'!H39+'Dmitry Lysiuk (Belarus)'!H39+'Pei Haozheng (China)'!H39+'Jesus Artigas (Spain)'!H39)</f>
        <v>23.8</v>
      </c>
      <c r="I35" s="184">
        <f>('Andrey Ermakov (Russia)'!I39+'Dmitry Lysiuk (Belarus)'!I39+'Pei Haozheng (China)'!I39+'Jesus Artigas (Spain)'!I39)</f>
        <v>53.1</v>
      </c>
      <c r="J35" s="199">
        <f>('Andrey Ermakov (Russia)'!J39+'Dmitry Lysiuk (Belarus)'!J39+'Pei Haozheng (China)'!J39+'Jesus Artigas (Spain)'!J39)</f>
        <v>0</v>
      </c>
      <c r="K35" s="181">
        <f>('Andrey Ermakov (Russia)'!K39+'Dmitry Lysiuk (Belarus)'!K39+'Pei Haozheng (China)'!K39+'Jesus Artigas (Spain)'!K39)</f>
        <v>0</v>
      </c>
      <c r="L35" s="181">
        <f>('Andrey Ermakov (Russia)'!L39+'Dmitry Lysiuk (Belarus)'!L39+'Pei Haozheng (China)'!L39+'Jesus Artigas (Spain)'!L39)</f>
        <v>0</v>
      </c>
      <c r="M35" s="178">
        <f>('Andrey Ermakov (Russia)'!M39+'Dmitry Lysiuk (Belarus)'!M39+'Pei Haozheng (China)'!M39+'Jesus Artigas (Spain)'!M39)</f>
        <v>35.700000000000003</v>
      </c>
      <c r="N35" s="181">
        <f>('Andrey Ermakov (Russia)'!N39+'Dmitry Lysiuk (Belarus)'!N39+'Pei Haozheng (China)'!N39+'Jesus Artigas (Spain)'!N39)</f>
        <v>0</v>
      </c>
      <c r="O35" s="181">
        <f>('Andrey Ermakov (Russia)'!O39+'Dmitry Lysiuk (Belarus)'!O39+'Pei Haozheng (China)'!O39+'Jesus Artigas (Spain)'!O39)</f>
        <v>0</v>
      </c>
      <c r="P35" s="181">
        <f>('Andrey Ermakov (Russia)'!P39+'Dmitry Lysiuk (Belarus)'!P39+'Pei Haozheng (China)'!P39+'Jesus Artigas (Spain)'!P39)</f>
        <v>0</v>
      </c>
      <c r="R35" s="158">
        <f t="shared" ref="R35:R61" si="1">SUM(D35:P35)</f>
        <v>128.44999999999999</v>
      </c>
      <c r="S35" s="209">
        <v>33</v>
      </c>
    </row>
    <row r="36" spans="1:19" ht="30" customHeight="1">
      <c r="A36" s="162" t="s">
        <v>113</v>
      </c>
      <c r="B36" s="165" t="s">
        <v>116</v>
      </c>
      <c r="C36" s="168" t="s">
        <v>117</v>
      </c>
      <c r="D36" s="171">
        <f>('Andrey Ermakov (Russia)'!D46+'Dmitry Lysiuk (Belarus)'!D46+'Pei Haozheng (China)'!D46+'Jesus Artigas (Spain)'!D46)</f>
        <v>10.55</v>
      </c>
      <c r="E36" s="185">
        <f>('Andrey Ermakov (Russia)'!E46+'Dmitry Lysiuk (Belarus)'!E46+'Pei Haozheng (China)'!E46+'Jesus Artigas (Spain)'!E46)</f>
        <v>9.1999999999999993</v>
      </c>
      <c r="F36" s="185">
        <f>('Andrey Ermakov (Russia)'!F46+'Dmitry Lysiuk (Belarus)'!F46+'Pei Haozheng (China)'!F46+'Jesus Artigas (Spain)'!F46)</f>
        <v>17.5</v>
      </c>
      <c r="G36" s="186">
        <f>('Andrey Ermakov (Russia)'!G46+'Dmitry Lysiuk (Belarus)'!G46+'Pei Haozheng (China)'!G46+'Jesus Artigas (Spain)'!G46)</f>
        <v>0</v>
      </c>
      <c r="H36" s="185">
        <f>('Andrey Ermakov (Russia)'!H46+'Dmitry Lysiuk (Belarus)'!H46+'Pei Haozheng (China)'!H46+'Jesus Artigas (Spain)'!H46)</f>
        <v>22.85</v>
      </c>
      <c r="I36" s="186">
        <f>('Andrey Ermakov (Russia)'!I46+'Dmitry Lysiuk (Belarus)'!I46+'Pei Haozheng (China)'!I46+'Jesus Artigas (Spain)'!I46)</f>
        <v>0</v>
      </c>
      <c r="J36" s="197">
        <f>('Andrey Ermakov (Russia)'!J46+'Dmitry Lysiuk (Belarus)'!J46+'Pei Haozheng (China)'!J46+'Jesus Artigas (Spain)'!J46)</f>
        <v>24.95</v>
      </c>
      <c r="K36" s="181">
        <f>('Andrey Ermakov (Russia)'!K46+'Dmitry Lysiuk (Belarus)'!K46+'Pei Haozheng (China)'!K46+'Jesus Artigas (Spain)'!K46)</f>
        <v>0</v>
      </c>
      <c r="L36" s="181">
        <f>('Andrey Ermakov (Russia)'!L46+'Dmitry Lysiuk (Belarus)'!L46+'Pei Haozheng (China)'!L46+'Jesus Artigas (Spain)'!L46)</f>
        <v>0</v>
      </c>
      <c r="M36" s="181">
        <f>('Andrey Ermakov (Russia)'!M46+'Dmitry Lysiuk (Belarus)'!M46+'Pei Haozheng (China)'!M46+'Jesus Artigas (Spain)'!M46)</f>
        <v>0</v>
      </c>
      <c r="N36" s="178">
        <f>('Andrey Ermakov (Russia)'!N46+'Dmitry Lysiuk (Belarus)'!N46+'Pei Haozheng (China)'!N46+'Jesus Artigas (Spain)'!N46)</f>
        <v>33.299999999999997</v>
      </c>
      <c r="O36" s="181">
        <f>('Andrey Ermakov (Russia)'!O46+'Dmitry Lysiuk (Belarus)'!O46+'Pei Haozheng (China)'!O46+'Jesus Artigas (Spain)'!O46)</f>
        <v>0</v>
      </c>
      <c r="P36" s="181">
        <f>('Andrey Ermakov (Russia)'!P46+'Dmitry Lysiuk (Belarus)'!P46+'Pei Haozheng (China)'!P46+'Jesus Artigas (Spain)'!P46)</f>
        <v>0</v>
      </c>
      <c r="R36" s="158">
        <f t="shared" si="1"/>
        <v>118.35</v>
      </c>
      <c r="S36" s="209">
        <v>34</v>
      </c>
    </row>
    <row r="37" spans="1:19" ht="30" customHeight="1">
      <c r="A37" s="162" t="s">
        <v>45</v>
      </c>
      <c r="B37" s="165" t="s">
        <v>48</v>
      </c>
      <c r="C37" s="168" t="s">
        <v>49</v>
      </c>
      <c r="D37" s="171">
        <f>('Andrey Ermakov (Russia)'!D15+'Dmitry Lysiuk (Belarus)'!D15+'Pei Haozheng (China)'!D15+'Jesus Artigas (Spain)'!D15)</f>
        <v>6.2</v>
      </c>
      <c r="E37" s="185">
        <f>('Andrey Ermakov (Russia)'!E15+'Dmitry Lysiuk (Belarus)'!E15+'Pei Haozheng (China)'!E15+'Jesus Artigas (Spain)'!E15)</f>
        <v>9.6</v>
      </c>
      <c r="F37" s="185">
        <f>('Andrey Ermakov (Russia)'!F15+'Dmitry Lysiuk (Belarus)'!F15+'Pei Haozheng (China)'!F15+'Jesus Artigas (Spain)'!F15)</f>
        <v>14.399999999999999</v>
      </c>
      <c r="G37" s="185">
        <f>('Andrey Ermakov (Russia)'!G15+'Dmitry Lysiuk (Belarus)'!G15+'Pei Haozheng (China)'!G15+'Jesus Artigas (Spain)'!G15)</f>
        <v>13.2</v>
      </c>
      <c r="H37" s="186">
        <f>('Andrey Ermakov (Russia)'!H15+'Dmitry Lysiuk (Belarus)'!H15+'Pei Haozheng (China)'!H15+'Jesus Artigas (Spain)'!H15)</f>
        <v>0</v>
      </c>
      <c r="I37" s="186">
        <f>('Andrey Ermakov (Russia)'!I15+'Dmitry Lysiuk (Belarus)'!I15+'Pei Haozheng (China)'!I15+'Jesus Artigas (Spain)'!I15)</f>
        <v>0</v>
      </c>
      <c r="J37" s="199">
        <f>('Andrey Ermakov (Russia)'!J15+'Dmitry Lysiuk (Belarus)'!J15+'Pei Haozheng (China)'!J15+'Jesus Artigas (Spain)'!J15)</f>
        <v>0</v>
      </c>
      <c r="K37" s="178">
        <f>('Andrey Ermakov (Russia)'!K15+'Dmitry Lysiuk (Belarus)'!K15+'Pei Haozheng (China)'!K15+'Jesus Artigas (Spain)'!K15)</f>
        <v>24</v>
      </c>
      <c r="L37" s="178">
        <f>('Andrey Ermakov (Russia)'!L15+'Dmitry Lysiuk (Belarus)'!L15+'Pei Haozheng (China)'!L15+'Jesus Artigas (Spain)'!L15)</f>
        <v>12.45</v>
      </c>
      <c r="M37" s="181">
        <f>('Andrey Ermakov (Russia)'!M15+'Dmitry Lysiuk (Belarus)'!M15+'Pei Haozheng (China)'!M15+'Jesus Artigas (Spain)'!M15)</f>
        <v>0</v>
      </c>
      <c r="N37" s="181">
        <f>('Andrey Ermakov (Russia)'!N15+'Dmitry Lysiuk (Belarus)'!N15+'Pei Haozheng (China)'!N15+'Jesus Artigas (Spain)'!N15)</f>
        <v>0</v>
      </c>
      <c r="O37" s="178">
        <f>('Andrey Ermakov (Russia)'!O15+'Dmitry Lysiuk (Belarus)'!O15+'Pei Haozheng (China)'!O15+'Jesus Artigas (Spain)'!O15)</f>
        <v>15.399999999999999</v>
      </c>
      <c r="P37" s="178">
        <f>('Andrey Ermakov (Russia)'!P15+'Dmitry Lysiuk (Belarus)'!P15+'Pei Haozheng (China)'!P15+'Jesus Artigas (Spain)'!P15)</f>
        <v>20.9</v>
      </c>
      <c r="R37" s="158">
        <f t="shared" si="1"/>
        <v>116.15</v>
      </c>
      <c r="S37" s="209">
        <v>35</v>
      </c>
    </row>
    <row r="38" spans="1:19" ht="30" customHeight="1">
      <c r="A38" s="162" t="s">
        <v>45</v>
      </c>
      <c r="B38" s="165" t="s">
        <v>62</v>
      </c>
      <c r="C38" s="168" t="s">
        <v>63</v>
      </c>
      <c r="D38" s="171">
        <f>('Andrey Ermakov (Russia)'!D22+'Dmitry Lysiuk (Belarus)'!D22+'Pei Haozheng (China)'!D22+'Jesus Artigas (Spain)'!D22)</f>
        <v>5.1000000000000005</v>
      </c>
      <c r="E38" s="185">
        <f>('Andrey Ermakov (Russia)'!E22+'Dmitry Lysiuk (Belarus)'!E22+'Pei Haozheng (China)'!E22+'Jesus Artigas (Spain)'!E22)</f>
        <v>8.5</v>
      </c>
      <c r="F38" s="185">
        <f>('Andrey Ermakov (Russia)'!F22+'Dmitry Lysiuk (Belarus)'!F22+'Pei Haozheng (China)'!F22+'Jesus Artigas (Spain)'!F22)</f>
        <v>12.75</v>
      </c>
      <c r="G38" s="185">
        <f>('Andrey Ermakov (Russia)'!G22+'Dmitry Lysiuk (Belarus)'!G22+'Pei Haozheng (China)'!G22+'Jesus Artigas (Spain)'!G22)</f>
        <v>13.100000000000001</v>
      </c>
      <c r="H38" s="185">
        <f>('Andrey Ermakov (Russia)'!H22+'Dmitry Lysiuk (Belarus)'!H22+'Pei Haozheng (China)'!H22+'Jesus Artigas (Spain)'!H22)</f>
        <v>18.399999999999999</v>
      </c>
      <c r="I38" s="186">
        <f>('Andrey Ermakov (Russia)'!I22+'Dmitry Lysiuk (Belarus)'!I22+'Pei Haozheng (China)'!I22+'Jesus Artigas (Spain)'!I22)</f>
        <v>0</v>
      </c>
      <c r="J38" s="197">
        <f>('Andrey Ermakov (Russia)'!J22+'Dmitry Lysiuk (Belarus)'!J22+'Pei Haozheng (China)'!J22+'Jesus Artigas (Spain)'!J22)</f>
        <v>16.350000000000001</v>
      </c>
      <c r="K38" s="178">
        <f>('Andrey Ermakov (Russia)'!K22+'Dmitry Lysiuk (Belarus)'!K22+'Pei Haozheng (China)'!K22+'Jesus Artigas (Spain)'!K22)</f>
        <v>19.75</v>
      </c>
      <c r="L38" s="181">
        <f>('Andrey Ermakov (Russia)'!L22+'Dmitry Lysiuk (Belarus)'!L22+'Pei Haozheng (China)'!L22+'Jesus Artigas (Spain)'!L22)</f>
        <v>0</v>
      </c>
      <c r="M38" s="181">
        <f>('Andrey Ermakov (Russia)'!M22+'Dmitry Lysiuk (Belarus)'!M22+'Pei Haozheng (China)'!M22+'Jesus Artigas (Spain)'!M22)</f>
        <v>0</v>
      </c>
      <c r="N38" s="181">
        <f>('Andrey Ermakov (Russia)'!N22+'Dmitry Lysiuk (Belarus)'!N22+'Pei Haozheng (China)'!N22+'Jesus Artigas (Spain)'!N22)</f>
        <v>0</v>
      </c>
      <c r="O38" s="178">
        <f>('Andrey Ermakov (Russia)'!O22+'Dmitry Lysiuk (Belarus)'!O22+'Pei Haozheng (China)'!O22+'Jesus Artigas (Spain)'!O22)</f>
        <v>13.3</v>
      </c>
      <c r="P38" s="181">
        <f>('Andrey Ermakov (Russia)'!P22+'Dmitry Lysiuk (Belarus)'!P22+'Pei Haozheng (China)'!P22+'Jesus Artigas (Spain)'!P22)</f>
        <v>0</v>
      </c>
      <c r="R38" s="158">
        <f t="shared" si="1"/>
        <v>107.25</v>
      </c>
      <c r="S38" s="209">
        <v>36</v>
      </c>
    </row>
    <row r="39" spans="1:19" ht="30" customHeight="1">
      <c r="A39" s="162" t="s">
        <v>45</v>
      </c>
      <c r="B39" s="165" t="s">
        <v>60</v>
      </c>
      <c r="C39" s="168" t="s">
        <v>61</v>
      </c>
      <c r="D39" s="174">
        <f>('Andrey Ermakov (Russia)'!D21+'Dmitry Lysiuk (Belarus)'!D21+'Pei Haozheng (China)'!D21+'Jesus Artigas (Spain)'!D21)</f>
        <v>11.1</v>
      </c>
      <c r="E39" s="185">
        <f>('Andrey Ermakov (Russia)'!E21+'Dmitry Lysiuk (Belarus)'!E21+'Pei Haozheng (China)'!E21+'Jesus Artigas (Spain)'!E21)</f>
        <v>6.8000000000000007</v>
      </c>
      <c r="F39" s="185">
        <f>('Andrey Ermakov (Russia)'!F21+'Dmitry Lysiuk (Belarus)'!F21+'Pei Haozheng (China)'!F21+'Jesus Artigas (Spain)'!F21)</f>
        <v>15.8</v>
      </c>
      <c r="G39" s="186">
        <f>('Andrey Ermakov (Russia)'!G21+'Dmitry Lysiuk (Belarus)'!G21+'Pei Haozheng (China)'!G21+'Jesus Artigas (Spain)'!G21)</f>
        <v>0</v>
      </c>
      <c r="H39" s="185">
        <f>('Andrey Ermakov (Russia)'!H21+'Dmitry Lysiuk (Belarus)'!H21+'Pei Haozheng (China)'!H21+'Jesus Artigas (Spain)'!H21)</f>
        <v>23.05</v>
      </c>
      <c r="I39" s="186">
        <f>('Andrey Ermakov (Russia)'!I21+'Dmitry Lysiuk (Belarus)'!I21+'Pei Haozheng (China)'!I21+'Jesus Artigas (Spain)'!I21)</f>
        <v>0</v>
      </c>
      <c r="J39" s="197">
        <f>('Andrey Ermakov (Russia)'!J21+'Dmitry Lysiuk (Belarus)'!J21+'Pei Haozheng (China)'!J21+'Jesus Artigas (Spain)'!J21)</f>
        <v>2.1</v>
      </c>
      <c r="K39" s="178">
        <f>('Andrey Ermakov (Russia)'!K21+'Dmitry Lysiuk (Belarus)'!K21+'Pei Haozheng (China)'!K21+'Jesus Artigas (Spain)'!K21)</f>
        <v>22.3</v>
      </c>
      <c r="L39" s="178">
        <f>('Andrey Ermakov (Russia)'!L21+'Dmitry Lysiuk (Belarus)'!L21+'Pei Haozheng (China)'!L21+'Jesus Artigas (Spain)'!L21)</f>
        <v>0.79999999999999993</v>
      </c>
      <c r="M39" s="181">
        <f>('Andrey Ermakov (Russia)'!M21+'Dmitry Lysiuk (Belarus)'!M21+'Pei Haozheng (China)'!M21+'Jesus Artigas (Spain)'!M21)</f>
        <v>0</v>
      </c>
      <c r="N39" s="181">
        <f>('Andrey Ermakov (Russia)'!N21+'Dmitry Lysiuk (Belarus)'!N21+'Pei Haozheng (China)'!N21+'Jesus Artigas (Spain)'!N21)</f>
        <v>0</v>
      </c>
      <c r="O39" s="178">
        <f>('Andrey Ermakov (Russia)'!O21+'Dmitry Lysiuk (Belarus)'!O21+'Pei Haozheng (China)'!O21+'Jesus Artigas (Spain)'!O21)</f>
        <v>12.600000000000001</v>
      </c>
      <c r="P39" s="178">
        <f>('Andrey Ermakov (Russia)'!P21+'Dmitry Lysiuk (Belarus)'!P21+'Pei Haozheng (China)'!P21+'Jesus Artigas (Spain)'!P21)</f>
        <v>12.200000000000001</v>
      </c>
      <c r="R39" s="158">
        <f t="shared" si="1"/>
        <v>106.75000000000001</v>
      </c>
      <c r="S39" s="209">
        <v>37</v>
      </c>
    </row>
    <row r="40" spans="1:19" ht="30" customHeight="1">
      <c r="A40" s="162" t="s">
        <v>22</v>
      </c>
      <c r="B40" s="165" t="s">
        <v>23</v>
      </c>
      <c r="C40" s="168" t="s">
        <v>24</v>
      </c>
      <c r="D40" s="175">
        <f>('Andrey Ermakov (Russia)'!D5+'Dmitry Lysiuk (Belarus)'!D5+'Pei Haozheng (China)'!D5+'Jesus Artigas (Spain)'!D5)</f>
        <v>11.3</v>
      </c>
      <c r="E40" s="186">
        <f>('Andrey Ermakov (Russia)'!E5+'Dmitry Lysiuk (Belarus)'!E5+'Pei Haozheng (China)'!E5+'Jesus Artigas (Spain)'!E5)</f>
        <v>0</v>
      </c>
      <c r="F40" s="185">
        <f>('Andrey Ermakov (Russia)'!F5+'Dmitry Lysiuk (Belarus)'!F5+'Pei Haozheng (China)'!F5+'Jesus Artigas (Spain)'!F5)</f>
        <v>15.75</v>
      </c>
      <c r="G40" s="186">
        <f>('Andrey Ermakov (Russia)'!G5+'Dmitry Lysiuk (Belarus)'!G5+'Pei Haozheng (China)'!G5+'Jesus Artigas (Spain)'!G5)</f>
        <v>0</v>
      </c>
      <c r="H40" s="185">
        <f>('Andrey Ermakov (Russia)'!H5+'Dmitry Lysiuk (Belarus)'!H5+'Pei Haozheng (China)'!H5+'Jesus Artigas (Spain)'!H5)</f>
        <v>20.399999999999999</v>
      </c>
      <c r="I40" s="185">
        <f>('Andrey Ermakov (Russia)'!I5+'Dmitry Lysiuk (Belarus)'!I5+'Pei Haozheng (China)'!I5+'Jesus Artigas (Spain)'!I5)</f>
        <v>36.5</v>
      </c>
      <c r="J40" s="199">
        <f>('Andrey Ermakov (Russia)'!J5+'Dmitry Lysiuk (Belarus)'!J5+'Pei Haozheng (China)'!J5+'Jesus Artigas (Spain)'!J5)</f>
        <v>0</v>
      </c>
      <c r="K40" s="181">
        <f>('Andrey Ermakov (Russia)'!K5+'Dmitry Lysiuk (Belarus)'!K5+'Pei Haozheng (China)'!K5+'Jesus Artigas (Spain)'!K5)</f>
        <v>0</v>
      </c>
      <c r="L40" s="181">
        <f>('Andrey Ermakov (Russia)'!L5+'Dmitry Lysiuk (Belarus)'!L5+'Pei Haozheng (China)'!L5+'Jesus Artigas (Spain)'!L5)</f>
        <v>0</v>
      </c>
      <c r="M40" s="181">
        <f>('Andrey Ermakov (Russia)'!M5+'Dmitry Lysiuk (Belarus)'!M5+'Pei Haozheng (China)'!M5+'Jesus Artigas (Spain)'!M5)</f>
        <v>0</v>
      </c>
      <c r="N40" s="181">
        <f>('Andrey Ermakov (Russia)'!N5+'Dmitry Lysiuk (Belarus)'!N5+'Pei Haozheng (China)'!N5+'Jesus Artigas (Spain)'!N5)</f>
        <v>0</v>
      </c>
      <c r="O40" s="178">
        <f>('Andrey Ermakov (Russia)'!O5+'Dmitry Lysiuk (Belarus)'!O5+'Pei Haozheng (China)'!O5+'Jesus Artigas (Spain)'!O5)</f>
        <v>22.549999999999997</v>
      </c>
      <c r="P40" s="181">
        <f>('Andrey Ermakov (Russia)'!P5+'Dmitry Lysiuk (Belarus)'!P5+'Pei Haozheng (China)'!P5+'Jesus Artigas (Spain)'!P5)</f>
        <v>0</v>
      </c>
      <c r="R40" s="158">
        <f t="shared" si="1"/>
        <v>106.5</v>
      </c>
      <c r="S40" s="209">
        <v>38</v>
      </c>
    </row>
    <row r="41" spans="1:19" ht="30" customHeight="1">
      <c r="A41" s="162" t="s">
        <v>17</v>
      </c>
      <c r="B41" s="165" t="s">
        <v>20</v>
      </c>
      <c r="C41" s="168" t="s">
        <v>21</v>
      </c>
      <c r="D41" s="171">
        <f>('Andrey Ermakov (Russia)'!D4+'Dmitry Lysiuk (Belarus)'!D4+'Pei Haozheng (China)'!D4+'Jesus Artigas (Spain)'!D4)</f>
        <v>6.5</v>
      </c>
      <c r="E41" s="186">
        <f>('Andrey Ermakov (Russia)'!E4+'Dmitry Lysiuk (Belarus)'!E4+'Pei Haozheng (China)'!E4+'Jesus Artigas (Spain)'!E4)</f>
        <v>0</v>
      </c>
      <c r="F41" s="185">
        <f>('Andrey Ermakov (Russia)'!F4+'Dmitry Lysiuk (Belarus)'!F4+'Pei Haozheng (China)'!F4+'Jesus Artigas (Spain)'!F4)</f>
        <v>14.05</v>
      </c>
      <c r="G41" s="185">
        <f>('Andrey Ermakov (Russia)'!G4+'Dmitry Lysiuk (Belarus)'!G4+'Pei Haozheng (China)'!G4+'Jesus Artigas (Spain)'!G4)</f>
        <v>10.199999999999999</v>
      </c>
      <c r="H41" s="186">
        <f>('Andrey Ermakov (Russia)'!H4+'Dmitry Lysiuk (Belarus)'!H4+'Pei Haozheng (China)'!H4+'Jesus Artigas (Spain)'!H4)</f>
        <v>0</v>
      </c>
      <c r="I41" s="186">
        <f>('Andrey Ermakov (Russia)'!I4+'Dmitry Lysiuk (Belarus)'!I4+'Pei Haozheng (China)'!I4+'Jesus Artigas (Spain)'!I4)</f>
        <v>0</v>
      </c>
      <c r="J41" s="199">
        <f>('Andrey Ermakov (Russia)'!J4+'Dmitry Lysiuk (Belarus)'!J4+'Pei Haozheng (China)'!J4+'Jesus Artigas (Spain)'!J4)</f>
        <v>0</v>
      </c>
      <c r="K41" s="178">
        <f>('Andrey Ermakov (Russia)'!K4+'Dmitry Lysiuk (Belarus)'!K4+'Pei Haozheng (China)'!K4+'Jesus Artigas (Spain)'!K4)</f>
        <v>17.7</v>
      </c>
      <c r="L41" s="178">
        <f>('Andrey Ermakov (Russia)'!L4+'Dmitry Lysiuk (Belarus)'!L4+'Pei Haozheng (China)'!L4+'Jesus Artigas (Spain)'!L4)</f>
        <v>20.05</v>
      </c>
      <c r="M41" s="181">
        <f>('Andrey Ermakov (Russia)'!M4+'Dmitry Lysiuk (Belarus)'!M4+'Pei Haozheng (China)'!M4+'Jesus Artigas (Spain)'!M4)</f>
        <v>0</v>
      </c>
      <c r="N41" s="181">
        <f>('Andrey Ermakov (Russia)'!N4+'Dmitry Lysiuk (Belarus)'!N4+'Pei Haozheng (China)'!N4+'Jesus Artigas (Spain)'!N4)</f>
        <v>0</v>
      </c>
      <c r="O41" s="178">
        <f>('Andrey Ermakov (Russia)'!O4+'Dmitry Lysiuk (Belarus)'!O4+'Pei Haozheng (China)'!O4+'Jesus Artigas (Spain)'!O4)</f>
        <v>9.5</v>
      </c>
      <c r="P41" s="178">
        <f>('Andrey Ermakov (Russia)'!P4+'Dmitry Lysiuk (Belarus)'!P4+'Pei Haozheng (China)'!P4+'Jesus Artigas (Spain)'!P4)</f>
        <v>24.3</v>
      </c>
      <c r="R41" s="158">
        <f t="shared" si="1"/>
        <v>102.3</v>
      </c>
      <c r="S41" s="209">
        <v>39</v>
      </c>
    </row>
    <row r="42" spans="1:19" ht="30" customHeight="1">
      <c r="A42" s="162" t="s">
        <v>70</v>
      </c>
      <c r="B42" s="165" t="s">
        <v>74</v>
      </c>
      <c r="C42" s="168" t="s">
        <v>75</v>
      </c>
      <c r="D42" s="173">
        <f>('Andrey Ermakov (Russia)'!D28+'Dmitry Lysiuk (Belarus)'!D28+'Pei Haozheng (China)'!D28+'Jesus Artigas (Spain)'!D28)</f>
        <v>0</v>
      </c>
      <c r="E42" s="185">
        <f>('Andrey Ermakov (Russia)'!E28+'Dmitry Lysiuk (Belarus)'!E28+'Pei Haozheng (China)'!E28+'Jesus Artigas (Spain)'!E28)</f>
        <v>9.6999999999999993</v>
      </c>
      <c r="F42" s="185">
        <f>('Andrey Ermakov (Russia)'!F28+'Dmitry Lysiuk (Belarus)'!F28+'Pei Haozheng (China)'!F28+'Jesus Artigas (Spain)'!F28)</f>
        <v>13.75</v>
      </c>
      <c r="G42" s="185">
        <f>('Andrey Ermakov (Russia)'!G28+'Dmitry Lysiuk (Belarus)'!G28+'Pei Haozheng (China)'!G28+'Jesus Artigas (Spain)'!G28)</f>
        <v>13.799999999999999</v>
      </c>
      <c r="H42" s="185">
        <f>('Andrey Ermakov (Russia)'!H28+'Dmitry Lysiuk (Belarus)'!H28+'Pei Haozheng (China)'!H28+'Jesus Artigas (Spain)'!H28)</f>
        <v>15.3</v>
      </c>
      <c r="I42" s="186">
        <f>('Andrey Ermakov (Russia)'!I28+'Dmitry Lysiuk (Belarus)'!I28+'Pei Haozheng (China)'!I28+'Jesus Artigas (Spain)'!I28)</f>
        <v>0</v>
      </c>
      <c r="J42" s="199">
        <f>('Andrey Ermakov (Russia)'!J28+'Dmitry Lysiuk (Belarus)'!J28+'Pei Haozheng (China)'!J28+'Jesus Artigas (Spain)'!J28)</f>
        <v>0</v>
      </c>
      <c r="K42" s="181">
        <f>('Andrey Ermakov (Russia)'!K28+'Dmitry Lysiuk (Belarus)'!K28+'Pei Haozheng (China)'!K28+'Jesus Artigas (Spain)'!K28)</f>
        <v>0</v>
      </c>
      <c r="L42" s="181">
        <f>('Andrey Ermakov (Russia)'!L28+'Dmitry Lysiuk (Belarus)'!L28+'Pei Haozheng (China)'!L28+'Jesus Artigas (Spain)'!L28)</f>
        <v>0</v>
      </c>
      <c r="M42" s="181">
        <f>('Andrey Ermakov (Russia)'!M28+'Dmitry Lysiuk (Belarus)'!M28+'Pei Haozheng (China)'!M28+'Jesus Artigas (Spain)'!M28)</f>
        <v>0</v>
      </c>
      <c r="N42" s="181">
        <f>('Andrey Ermakov (Russia)'!N28+'Dmitry Lysiuk (Belarus)'!N28+'Pei Haozheng (China)'!N28+'Jesus Artigas (Spain)'!N28)</f>
        <v>0</v>
      </c>
      <c r="O42" s="178">
        <f>('Andrey Ermakov (Russia)'!O28+'Dmitry Lysiuk (Belarus)'!O28+'Pei Haozheng (China)'!O28+'Jesus Artigas (Spain)'!O28)</f>
        <v>17.5</v>
      </c>
      <c r="P42" s="178">
        <f>('Andrey Ermakov (Russia)'!P28+'Dmitry Lysiuk (Belarus)'!P28+'Pei Haozheng (China)'!P28+'Jesus Artigas (Spain)'!P28)</f>
        <v>30.7</v>
      </c>
      <c r="R42" s="158">
        <f t="shared" si="1"/>
        <v>100.75</v>
      </c>
      <c r="S42" s="209">
        <v>40</v>
      </c>
    </row>
    <row r="43" spans="1:19" ht="30" customHeight="1">
      <c r="A43" s="162" t="s">
        <v>33</v>
      </c>
      <c r="B43" s="165" t="s">
        <v>36</v>
      </c>
      <c r="C43" s="168" t="s">
        <v>37</v>
      </c>
      <c r="D43" s="171">
        <f>('Andrey Ermakov (Russia)'!D10+'Dmitry Lysiuk (Belarus)'!D10+'Pei Haozheng (China)'!D10+'Jesus Artigas (Spain)'!D10)</f>
        <v>7.45</v>
      </c>
      <c r="E43" s="185">
        <f>('Andrey Ermakov (Russia)'!E10+'Dmitry Lysiuk (Belarus)'!E10+'Pei Haozheng (China)'!E10+'Jesus Artigas (Spain)'!E10)</f>
        <v>9.4</v>
      </c>
      <c r="F43" s="185">
        <f>('Andrey Ermakov (Russia)'!F10+'Dmitry Lysiuk (Belarus)'!F10+'Pei Haozheng (China)'!F10+'Jesus Artigas (Spain)'!F10)</f>
        <v>14.85</v>
      </c>
      <c r="G43" s="185">
        <f>('Andrey Ermakov (Russia)'!G10+'Dmitry Lysiuk (Belarus)'!G10+'Pei Haozheng (China)'!G10+'Jesus Artigas (Spain)'!G10)</f>
        <v>17.600000000000001</v>
      </c>
      <c r="H43" s="185">
        <f>('Andrey Ermakov (Russia)'!H10+'Dmitry Lysiuk (Belarus)'!H10+'Pei Haozheng (China)'!H10+'Jesus Artigas (Spain)'!H10)</f>
        <v>20.950000000000003</v>
      </c>
      <c r="I43" s="186">
        <f>('Andrey Ermakov (Russia)'!I10+'Dmitry Lysiuk (Belarus)'!I10+'Pei Haozheng (China)'!I10+'Jesus Artigas (Spain)'!I10)</f>
        <v>0</v>
      </c>
      <c r="J43" s="199">
        <f>('Andrey Ermakov (Russia)'!J10+'Dmitry Lysiuk (Belarus)'!J10+'Pei Haozheng (China)'!J10+'Jesus Artigas (Spain)'!J10)</f>
        <v>0</v>
      </c>
      <c r="K43" s="181">
        <f>('Andrey Ermakov (Russia)'!K10+'Dmitry Lysiuk (Belarus)'!K10+'Pei Haozheng (China)'!K10+'Jesus Artigas (Spain)'!K10)</f>
        <v>0</v>
      </c>
      <c r="L43" s="181">
        <f>('Andrey Ermakov (Russia)'!L10+'Dmitry Lysiuk (Belarus)'!L10+'Pei Haozheng (China)'!L10+'Jesus Artigas (Spain)'!L10)</f>
        <v>0</v>
      </c>
      <c r="M43" s="181">
        <f>('Andrey Ermakov (Russia)'!M10+'Dmitry Lysiuk (Belarus)'!M10+'Pei Haozheng (China)'!M10+'Jesus Artigas (Spain)'!M10)</f>
        <v>0</v>
      </c>
      <c r="N43" s="178">
        <f>('Andrey Ermakov (Russia)'!N10+'Dmitry Lysiuk (Belarus)'!N10+'Pei Haozheng (China)'!N10+'Jesus Artigas (Spain)'!N10)</f>
        <v>22.5</v>
      </c>
      <c r="O43" s="181">
        <f>('Andrey Ermakov (Russia)'!O10+'Dmitry Lysiuk (Belarus)'!O10+'Pei Haozheng (China)'!O10+'Jesus Artigas (Spain)'!O10)</f>
        <v>0</v>
      </c>
      <c r="P43" s="181">
        <f>('Andrey Ermakov (Russia)'!P10+'Dmitry Lysiuk (Belarus)'!P10+'Pei Haozheng (China)'!P10+'Jesus Artigas (Spain)'!P10)</f>
        <v>0</v>
      </c>
      <c r="R43" s="158">
        <f t="shared" si="1"/>
        <v>92.75</v>
      </c>
      <c r="S43" s="209">
        <v>41</v>
      </c>
    </row>
    <row r="44" spans="1:19" ht="30" customHeight="1">
      <c r="A44" s="162" t="s">
        <v>113</v>
      </c>
      <c r="B44" s="165" t="s">
        <v>120</v>
      </c>
      <c r="C44" s="168" t="s">
        <v>121</v>
      </c>
      <c r="D44" s="173">
        <f>('Andrey Ermakov (Russia)'!D48+'Dmitry Lysiuk (Belarus)'!D48+'Pei Haozheng (China)'!D48+'Jesus Artigas (Spain)'!D48)</f>
        <v>0</v>
      </c>
      <c r="E44" s="186">
        <f>('Andrey Ermakov (Russia)'!E48+'Dmitry Lysiuk (Belarus)'!E48+'Pei Haozheng (China)'!E48+'Jesus Artigas (Spain)'!E48)</f>
        <v>0</v>
      </c>
      <c r="F44" s="185">
        <f>('Andrey Ermakov (Russia)'!F48+'Dmitry Lysiuk (Belarus)'!F48+'Pei Haozheng (China)'!F48+'Jesus Artigas (Spain)'!F48)</f>
        <v>16.55</v>
      </c>
      <c r="G44" s="186">
        <f>('Andrey Ermakov (Russia)'!G48+'Dmitry Lysiuk (Belarus)'!G48+'Pei Haozheng (China)'!G48+'Jesus Artigas (Spain)'!G48)</f>
        <v>0</v>
      </c>
      <c r="H44" s="185">
        <f>('Andrey Ermakov (Russia)'!H48+'Dmitry Lysiuk (Belarus)'!H48+'Pei Haozheng (China)'!H48+'Jesus Artigas (Spain)'!H48)</f>
        <v>23.6</v>
      </c>
      <c r="I44" s="186">
        <f>('Andrey Ermakov (Russia)'!I48+'Dmitry Lysiuk (Belarus)'!I48+'Pei Haozheng (China)'!I48+'Jesus Artigas (Spain)'!I48)</f>
        <v>0</v>
      </c>
      <c r="J44" s="199">
        <f>('Andrey Ermakov (Russia)'!J48+'Dmitry Lysiuk (Belarus)'!J48+'Pei Haozheng (China)'!J48+'Jesus Artigas (Spain)'!J48)</f>
        <v>0</v>
      </c>
      <c r="K44" s="181">
        <f>('Andrey Ermakov (Russia)'!K48+'Dmitry Lysiuk (Belarus)'!K48+'Pei Haozheng (China)'!K48+'Jesus Artigas (Spain)'!K48)</f>
        <v>0</v>
      </c>
      <c r="L44" s="178">
        <f>('Andrey Ermakov (Russia)'!L48+'Dmitry Lysiuk (Belarus)'!L48+'Pei Haozheng (China)'!L48+'Jesus Artigas (Spain)'!L48)</f>
        <v>17.149999999999999</v>
      </c>
      <c r="M44" s="178">
        <f>('Andrey Ermakov (Russia)'!M48+'Dmitry Lysiuk (Belarus)'!M48+'Pei Haozheng (China)'!M48+'Jesus Artigas (Spain)'!M48)</f>
        <v>31.4</v>
      </c>
      <c r="N44" s="181">
        <f>('Andrey Ermakov (Russia)'!N48+'Dmitry Lysiuk (Belarus)'!N48+'Pei Haozheng (China)'!N48+'Jesus Artigas (Spain)'!N48)</f>
        <v>0</v>
      </c>
      <c r="O44" s="181">
        <f>('Andrey Ermakov (Russia)'!O48+'Dmitry Lysiuk (Belarus)'!O48+'Pei Haozheng (China)'!O48+'Jesus Artigas (Spain)'!O48)</f>
        <v>0</v>
      </c>
      <c r="P44" s="181">
        <f>('Andrey Ermakov (Russia)'!P48+'Dmitry Lysiuk (Belarus)'!P48+'Pei Haozheng (China)'!P48+'Jesus Artigas (Spain)'!P48)</f>
        <v>0</v>
      </c>
      <c r="R44" s="158">
        <f t="shared" si="1"/>
        <v>88.7</v>
      </c>
      <c r="S44" s="209">
        <v>42</v>
      </c>
    </row>
    <row r="45" spans="1:19" ht="30" customHeight="1">
      <c r="A45" s="162" t="s">
        <v>113</v>
      </c>
      <c r="B45" s="165" t="s">
        <v>114</v>
      </c>
      <c r="C45" s="168" t="s">
        <v>115</v>
      </c>
      <c r="D45" s="171">
        <f>('Andrey Ermakov (Russia)'!D45+'Dmitry Lysiuk (Belarus)'!D45+'Pei Haozheng (China)'!D45+'Jesus Artigas (Spain)'!D45)</f>
        <v>6.5</v>
      </c>
      <c r="E45" s="186">
        <f>('Andrey Ermakov (Russia)'!E45+'Dmitry Lysiuk (Belarus)'!E45+'Pei Haozheng (China)'!E45+'Jesus Artigas (Spain)'!E45)</f>
        <v>0</v>
      </c>
      <c r="F45" s="185">
        <f>('Andrey Ermakov (Russia)'!F45+'Dmitry Lysiuk (Belarus)'!F45+'Pei Haozheng (China)'!F45+'Jesus Artigas (Spain)'!F45)</f>
        <v>12.3</v>
      </c>
      <c r="G45" s="185">
        <f>('Andrey Ermakov (Russia)'!G45+'Dmitry Lysiuk (Belarus)'!G45+'Pei Haozheng (China)'!G45+'Jesus Artigas (Spain)'!G45)</f>
        <v>15.3</v>
      </c>
      <c r="H45" s="185">
        <f>('Andrey Ermakov (Russia)'!H45+'Dmitry Lysiuk (Belarus)'!H45+'Pei Haozheng (China)'!H45+'Jesus Artigas (Spain)'!H45)</f>
        <v>18.3</v>
      </c>
      <c r="I45" s="185">
        <f>('Andrey Ermakov (Russia)'!I45+'Dmitry Lysiuk (Belarus)'!I45+'Pei Haozheng (China)'!I45+'Jesus Artigas (Spain)'!I45)</f>
        <v>31.200000000000003</v>
      </c>
      <c r="J45" s="199">
        <f>('Andrey Ermakov (Russia)'!J45+'Dmitry Lysiuk (Belarus)'!J45+'Pei Haozheng (China)'!J45+'Jesus Artigas (Spain)'!J45)</f>
        <v>0</v>
      </c>
      <c r="K45" s="181">
        <f>('Andrey Ermakov (Russia)'!K45+'Dmitry Lysiuk (Belarus)'!K45+'Pei Haozheng (China)'!K45+'Jesus Artigas (Spain)'!K45)</f>
        <v>0</v>
      </c>
      <c r="L45" s="181">
        <f>('Andrey Ermakov (Russia)'!L45+'Dmitry Lysiuk (Belarus)'!L45+'Pei Haozheng (China)'!L45+'Jesus Artigas (Spain)'!L45)</f>
        <v>0</v>
      </c>
      <c r="M45" s="178">
        <f>('Andrey Ermakov (Russia)'!M45+'Dmitry Lysiuk (Belarus)'!M45+'Pei Haozheng (China)'!M45+'Jesus Artigas (Spain)'!M45)</f>
        <v>4</v>
      </c>
      <c r="N45" s="181">
        <f>('Andrey Ermakov (Russia)'!N45+'Dmitry Lysiuk (Belarus)'!N45+'Pei Haozheng (China)'!N45+'Jesus Artigas (Spain)'!N45)</f>
        <v>0</v>
      </c>
      <c r="O45" s="181">
        <f>('Andrey Ermakov (Russia)'!O45+'Dmitry Lysiuk (Belarus)'!O45+'Pei Haozheng (China)'!O45+'Jesus Artigas (Spain)'!O45)</f>
        <v>0</v>
      </c>
      <c r="P45" s="181">
        <f>('Andrey Ermakov (Russia)'!P45+'Dmitry Lysiuk (Belarus)'!P45+'Pei Haozheng (China)'!P45+'Jesus Artigas (Spain)'!P45)</f>
        <v>0</v>
      </c>
      <c r="R45" s="158">
        <f t="shared" si="1"/>
        <v>87.600000000000009</v>
      </c>
      <c r="S45" s="209">
        <v>43</v>
      </c>
    </row>
    <row r="46" spans="1:19" ht="30" customHeight="1">
      <c r="A46" s="162" t="s">
        <v>144</v>
      </c>
      <c r="B46" s="165" t="s">
        <v>151</v>
      </c>
      <c r="C46" s="168" t="s">
        <v>152</v>
      </c>
      <c r="D46" s="173">
        <f>('Andrey Ermakov (Russia)'!D61+'Dmitry Lysiuk (Belarus)'!D61+'Pei Haozheng (China)'!D61+'Jesus Artigas (Spain)'!D61)</f>
        <v>0</v>
      </c>
      <c r="E46" s="185">
        <f>('Andrey Ermakov (Russia)'!E61+'Dmitry Lysiuk (Belarus)'!E61+'Pei Haozheng (China)'!E61+'Jesus Artigas (Spain)'!E61)</f>
        <v>11.5</v>
      </c>
      <c r="F46" s="185">
        <f>('Andrey Ermakov (Russia)'!F61+'Dmitry Lysiuk (Belarus)'!F61+'Pei Haozheng (China)'!F61+'Jesus Artigas (Spain)'!F61)</f>
        <v>15.8</v>
      </c>
      <c r="G46" s="185">
        <f>('Andrey Ermakov (Russia)'!G61+'Dmitry Lysiuk (Belarus)'!G61+'Pei Haozheng (China)'!G61+'Jesus Artigas (Spain)'!G61)</f>
        <v>17.7</v>
      </c>
      <c r="H46" s="185">
        <f>('Andrey Ermakov (Russia)'!H61+'Dmitry Lysiuk (Belarus)'!H61+'Pei Haozheng (China)'!H61+'Jesus Artigas (Spain)'!H61)</f>
        <v>20.05</v>
      </c>
      <c r="I46" s="186">
        <f>('Andrey Ermakov (Russia)'!I61+'Dmitry Lysiuk (Belarus)'!I61+'Pei Haozheng (China)'!I61+'Jesus Artigas (Spain)'!I61)</f>
        <v>0</v>
      </c>
      <c r="J46" s="199">
        <f>('Andrey Ermakov (Russia)'!J61+'Dmitry Lysiuk (Belarus)'!J61+'Pei Haozheng (China)'!J61+'Jesus Artigas (Spain)'!J61)</f>
        <v>0</v>
      </c>
      <c r="K46" s="181">
        <f>('Andrey Ermakov (Russia)'!K61+'Dmitry Lysiuk (Belarus)'!K61+'Pei Haozheng (China)'!K61+'Jesus Artigas (Spain)'!K61)</f>
        <v>0</v>
      </c>
      <c r="L46" s="181">
        <f>('Andrey Ermakov (Russia)'!L61+'Dmitry Lysiuk (Belarus)'!L61+'Pei Haozheng (China)'!L61+'Jesus Artigas (Spain)'!L61)</f>
        <v>0</v>
      </c>
      <c r="M46" s="181">
        <f>('Andrey Ermakov (Russia)'!M61+'Dmitry Lysiuk (Belarus)'!M61+'Pei Haozheng (China)'!M61+'Jesus Artigas (Spain)'!M61)</f>
        <v>0</v>
      </c>
      <c r="N46" s="181">
        <v>0</v>
      </c>
      <c r="O46" s="178">
        <v>21.25</v>
      </c>
      <c r="P46" s="181">
        <v>0</v>
      </c>
      <c r="R46" s="158">
        <f t="shared" si="1"/>
        <v>86.3</v>
      </c>
      <c r="S46" s="209">
        <v>44</v>
      </c>
    </row>
    <row r="47" spans="1:19" ht="30" customHeight="1">
      <c r="A47" s="162" t="s">
        <v>130</v>
      </c>
      <c r="B47" s="165" t="s">
        <v>131</v>
      </c>
      <c r="C47" s="168" t="s">
        <v>132</v>
      </c>
      <c r="D47" s="171">
        <f>('Andrey Ermakov (Russia)'!D53+'Dmitry Lysiuk (Belarus)'!D53+'Pei Haozheng (China)'!D53+'Jesus Artigas (Spain)'!D53)</f>
        <v>9.5500000000000007</v>
      </c>
      <c r="E47" s="185">
        <f>('Andrey Ermakov (Russia)'!E53+'Dmitry Lysiuk (Belarus)'!E53+'Pei Haozheng (China)'!E53+'Jesus Artigas (Spain)'!E53)</f>
        <v>13.600000000000001</v>
      </c>
      <c r="F47" s="185">
        <f>('Andrey Ermakov (Russia)'!F53+'Dmitry Lysiuk (Belarus)'!F53+'Pei Haozheng (China)'!F53+'Jesus Artigas (Spain)'!F53)</f>
        <v>16.8</v>
      </c>
      <c r="G47" s="185">
        <f>('Andrey Ermakov (Russia)'!G53+'Dmitry Lysiuk (Belarus)'!G53+'Pei Haozheng (China)'!G53+'Jesus Artigas (Spain)'!G53)</f>
        <v>19.399999999999999</v>
      </c>
      <c r="H47" s="185">
        <f>('Andrey Ermakov (Russia)'!H53+'Dmitry Lysiuk (Belarus)'!H53+'Pei Haozheng (China)'!H53+'Jesus Artigas (Spain)'!H53)</f>
        <v>18.100000000000001</v>
      </c>
      <c r="I47" s="186">
        <f>('Andrey Ermakov (Russia)'!I53+'Dmitry Lysiuk (Belarus)'!I53+'Pei Haozheng (China)'!I53+'Jesus Artigas (Spain)'!I53)</f>
        <v>0</v>
      </c>
      <c r="J47" s="199">
        <f>('Andrey Ermakov (Russia)'!J53+'Dmitry Lysiuk (Belarus)'!J53+'Pei Haozheng (China)'!J53+'Jesus Artigas (Spain)'!J53)</f>
        <v>0</v>
      </c>
      <c r="K47" s="181">
        <f>('Andrey Ermakov (Russia)'!K53+'Dmitry Lysiuk (Belarus)'!K53+'Pei Haozheng (China)'!K53+'Jesus Artigas (Spain)'!K53)</f>
        <v>0</v>
      </c>
      <c r="L47" s="181">
        <f>('Andrey Ermakov (Russia)'!L53+'Dmitry Lysiuk (Belarus)'!L53+'Pei Haozheng (China)'!L53+'Jesus Artigas (Spain)'!L53)</f>
        <v>0</v>
      </c>
      <c r="M47" s="181">
        <f>('Andrey Ermakov (Russia)'!M53+'Dmitry Lysiuk (Belarus)'!M53+'Pei Haozheng (China)'!M53+'Jesus Artigas (Spain)'!M53)</f>
        <v>0</v>
      </c>
      <c r="N47" s="181">
        <f>('Andrey Ermakov (Russia)'!N53+'Dmitry Lysiuk (Belarus)'!N53+'Pei Haozheng (China)'!N53+'Jesus Artigas (Spain)'!N53)</f>
        <v>0</v>
      </c>
      <c r="O47" s="181">
        <f>('Andrey Ermakov (Russia)'!O53+'Dmitry Lysiuk (Belarus)'!O53+'Pei Haozheng (China)'!O53+'Jesus Artigas (Spain)'!O53)</f>
        <v>0</v>
      </c>
      <c r="P47" s="181">
        <f>('Andrey Ermakov (Russia)'!P53+'Dmitry Lysiuk (Belarus)'!P53+'Pei Haozheng (China)'!P53+'Jesus Artigas (Spain)'!P53)</f>
        <v>0</v>
      </c>
      <c r="R47" s="158">
        <f t="shared" si="1"/>
        <v>77.45</v>
      </c>
      <c r="S47" s="209">
        <v>45</v>
      </c>
    </row>
    <row r="48" spans="1:19" ht="30" customHeight="1">
      <c r="A48" s="162" t="s">
        <v>101</v>
      </c>
      <c r="B48" s="165" t="s">
        <v>105</v>
      </c>
      <c r="C48" s="168" t="s">
        <v>106</v>
      </c>
      <c r="D48" s="171">
        <f>('Andrey Ermakov (Russia)'!D42+'Dmitry Lysiuk (Belarus)'!D42+'Pei Haozheng (China)'!D42+'Jesus Artigas (Spain)'!D42)</f>
        <v>6.55</v>
      </c>
      <c r="E48" s="185">
        <f>('Andrey Ermakov (Russia)'!E42+'Dmitry Lysiuk (Belarus)'!E42+'Pei Haozheng (China)'!E42+'Jesus Artigas (Spain)'!E42)</f>
        <v>10.6</v>
      </c>
      <c r="F48" s="185">
        <f>('Andrey Ermakov (Russia)'!F42+'Dmitry Lysiuk (Belarus)'!F42+'Pei Haozheng (China)'!F42+'Jesus Artigas (Spain)'!F42)</f>
        <v>11.6</v>
      </c>
      <c r="G48" s="185">
        <f>('Andrey Ermakov (Russia)'!G42+'Dmitry Lysiuk (Belarus)'!G42+'Pei Haozheng (China)'!G42+'Jesus Artigas (Spain)'!G42)</f>
        <v>14.500000000000002</v>
      </c>
      <c r="H48" s="186">
        <f>('Andrey Ermakov (Russia)'!H42+'Dmitry Lysiuk (Belarus)'!H42+'Pei Haozheng (China)'!H42+'Jesus Artigas (Spain)'!H42)</f>
        <v>0</v>
      </c>
      <c r="I48" s="186">
        <f>('Andrey Ermakov (Russia)'!I42+'Dmitry Lysiuk (Belarus)'!I42+'Pei Haozheng (China)'!I42+'Jesus Artigas (Spain)'!I42)</f>
        <v>0</v>
      </c>
      <c r="J48" s="197">
        <f>('Andrey Ermakov (Russia)'!J42+'Dmitry Lysiuk (Belarus)'!J42+'Pei Haozheng (China)'!J42+'Jesus Artigas (Spain)'!J42)</f>
        <v>16.350000000000001</v>
      </c>
      <c r="K48" s="181">
        <f>('Andrey Ermakov (Russia)'!K42+'Dmitry Lysiuk (Belarus)'!K42+'Pei Haozheng (China)'!K42+'Jesus Artigas (Spain)'!K42)</f>
        <v>0</v>
      </c>
      <c r="L48" s="178">
        <f>('Andrey Ermakov (Russia)'!L42+'Dmitry Lysiuk (Belarus)'!L42+'Pei Haozheng (China)'!L42+'Jesus Artigas (Spain)'!L42)</f>
        <v>12.5</v>
      </c>
      <c r="M48" s="181">
        <f>('Andrey Ermakov (Russia)'!M42+'Dmitry Lysiuk (Belarus)'!M42+'Pei Haozheng (China)'!M42+'Jesus Artigas (Spain)'!M42)</f>
        <v>0</v>
      </c>
      <c r="N48" s="181">
        <f>('Andrey Ermakov (Russia)'!N42+'Dmitry Lysiuk (Belarus)'!N42+'Pei Haozheng (China)'!N42+'Jesus Artigas (Spain)'!N42)</f>
        <v>0</v>
      </c>
      <c r="O48" s="181">
        <f>('Andrey Ermakov (Russia)'!O42+'Dmitry Lysiuk (Belarus)'!O42+'Pei Haozheng (China)'!O42+'Jesus Artigas (Spain)'!O42)</f>
        <v>0</v>
      </c>
      <c r="P48" s="181">
        <f>('Andrey Ermakov (Russia)'!P42+'Dmitry Lysiuk (Belarus)'!P42+'Pei Haozheng (China)'!P42+'Jesus Artigas (Spain)'!P42)</f>
        <v>0</v>
      </c>
      <c r="R48" s="158">
        <f t="shared" si="1"/>
        <v>72.099999999999994</v>
      </c>
      <c r="S48" s="209">
        <v>46</v>
      </c>
    </row>
    <row r="49" spans="1:19" ht="30" customHeight="1">
      <c r="A49" s="162" t="s">
        <v>91</v>
      </c>
      <c r="B49" s="165" t="s">
        <v>92</v>
      </c>
      <c r="C49" s="168" t="s">
        <v>93</v>
      </c>
      <c r="D49" s="171">
        <f>('Andrey Ermakov (Russia)'!D36+'Dmitry Lysiuk (Belarus)'!D36+'Pei Haozheng (China)'!D36+'Jesus Artigas (Spain)'!D36)</f>
        <v>9.3000000000000007</v>
      </c>
      <c r="E49" s="186">
        <f>('Andrey Ermakov (Russia)'!E36+'Dmitry Lysiuk (Belarus)'!E36+'Pei Haozheng (China)'!E36+'Jesus Artigas (Spain)'!E36)</f>
        <v>0</v>
      </c>
      <c r="F49" s="185">
        <f>('Andrey Ermakov (Russia)'!F36+'Dmitry Lysiuk (Belarus)'!F36+'Pei Haozheng (China)'!F36+'Jesus Artigas (Spain)'!F36)</f>
        <v>15.8</v>
      </c>
      <c r="G49" s="185">
        <f>('Andrey Ermakov (Russia)'!G36+'Dmitry Lysiuk (Belarus)'!G36+'Pei Haozheng (China)'!G36+'Jesus Artigas (Spain)'!G36)</f>
        <v>20.8</v>
      </c>
      <c r="H49" s="185">
        <f>('Andrey Ermakov (Russia)'!H36+'Dmitry Lysiuk (Belarus)'!H36+'Pei Haozheng (China)'!H36+'Jesus Artigas (Spain)'!H36)</f>
        <v>21.3</v>
      </c>
      <c r="I49" s="186">
        <f>('Andrey Ermakov (Russia)'!I36+'Dmitry Lysiuk (Belarus)'!I36+'Pei Haozheng (China)'!I36+'Jesus Artigas (Spain)'!I36)</f>
        <v>0</v>
      </c>
      <c r="J49" s="199">
        <f>('Andrey Ermakov (Russia)'!J36+'Dmitry Lysiuk (Belarus)'!J36+'Pei Haozheng (China)'!J36+'Jesus Artigas (Spain)'!J36)</f>
        <v>0</v>
      </c>
      <c r="K49" s="181">
        <f>('Andrey Ermakov (Russia)'!K36+'Dmitry Lysiuk (Belarus)'!K36+'Pei Haozheng (China)'!K36+'Jesus Artigas (Spain)'!K36)</f>
        <v>0</v>
      </c>
      <c r="L49" s="181">
        <f>('Andrey Ermakov (Russia)'!L36+'Dmitry Lysiuk (Belarus)'!L36+'Pei Haozheng (China)'!L36+'Jesus Artigas (Spain)'!L36)</f>
        <v>0</v>
      </c>
      <c r="M49" s="181">
        <f>('Andrey Ermakov (Russia)'!M36+'Dmitry Lysiuk (Belarus)'!M36+'Pei Haozheng (China)'!M36+'Jesus Artigas (Spain)'!M36)</f>
        <v>0</v>
      </c>
      <c r="N49" s="181">
        <f>('Andrey Ermakov (Russia)'!N36+'Dmitry Lysiuk (Belarus)'!N36+'Pei Haozheng (China)'!N36+'Jesus Artigas (Spain)'!N36)</f>
        <v>0</v>
      </c>
      <c r="O49" s="181">
        <f>('Andrey Ermakov (Russia)'!O36+'Dmitry Lysiuk (Belarus)'!O36+'Pei Haozheng (China)'!O36+'Jesus Artigas (Spain)'!O36)</f>
        <v>0</v>
      </c>
      <c r="P49" s="181">
        <f>('Andrey Ermakov (Russia)'!P36+'Dmitry Lysiuk (Belarus)'!P36+'Pei Haozheng (China)'!P36+'Jesus Artigas (Spain)'!P36)</f>
        <v>0</v>
      </c>
      <c r="R49" s="158">
        <f t="shared" si="1"/>
        <v>67.2</v>
      </c>
      <c r="S49" s="209">
        <v>47</v>
      </c>
    </row>
    <row r="50" spans="1:19" ht="30" customHeight="1">
      <c r="A50" s="162" t="s">
        <v>70</v>
      </c>
      <c r="B50" s="165" t="s">
        <v>16</v>
      </c>
      <c r="C50" s="168" t="s">
        <v>71</v>
      </c>
      <c r="D50" s="171">
        <f>('Andrey Ermakov (Russia)'!D26+'Dmitry Lysiuk (Belarus)'!D26+'Pei Haozheng (China)'!D26+'Jesus Artigas (Spain)'!D26)</f>
        <v>9.1</v>
      </c>
      <c r="E50" s="185">
        <f>('Andrey Ermakov (Russia)'!E26+'Dmitry Lysiuk (Belarus)'!E26+'Pei Haozheng (China)'!E26+'Jesus Artigas (Spain)'!E26)</f>
        <v>11.6</v>
      </c>
      <c r="F50" s="186">
        <f>('Andrey Ermakov (Russia)'!F26+'Dmitry Lysiuk (Belarus)'!F26+'Pei Haozheng (China)'!F26+'Jesus Artigas (Spain)'!F26)</f>
        <v>0</v>
      </c>
      <c r="G50" s="185">
        <f>('Andrey Ermakov (Russia)'!G26+'Dmitry Lysiuk (Belarus)'!G26+'Pei Haozheng (China)'!G26+'Jesus Artigas (Spain)'!G26)</f>
        <v>15.7</v>
      </c>
      <c r="H50" s="186">
        <f>('Andrey Ermakov (Russia)'!H26+'Dmitry Lysiuk (Belarus)'!H26+'Pei Haozheng (China)'!H26+'Jesus Artigas (Spain)'!H26)</f>
        <v>0</v>
      </c>
      <c r="I50" s="186">
        <f>('Andrey Ermakov (Russia)'!I26+'Dmitry Lysiuk (Belarus)'!I26+'Pei Haozheng (China)'!I26+'Jesus Artigas (Spain)'!I26)</f>
        <v>0</v>
      </c>
      <c r="J50" s="199">
        <f>('Andrey Ermakov (Russia)'!J26+'Dmitry Lysiuk (Belarus)'!J26+'Pei Haozheng (China)'!J26+'Jesus Artigas (Spain)'!J26)</f>
        <v>0</v>
      </c>
      <c r="K50" s="181">
        <f>('Andrey Ermakov (Russia)'!K26+'Dmitry Lysiuk (Belarus)'!K26+'Pei Haozheng (China)'!K26+'Jesus Artigas (Spain)'!K26)</f>
        <v>0</v>
      </c>
      <c r="L50" s="181">
        <f>('Andrey Ermakov (Russia)'!L26+'Dmitry Lysiuk (Belarus)'!L26+'Pei Haozheng (China)'!L26+'Jesus Artigas (Spain)'!L26)</f>
        <v>0</v>
      </c>
      <c r="M50" s="181">
        <f>('Andrey Ermakov (Russia)'!M26+'Dmitry Lysiuk (Belarus)'!M26+'Pei Haozheng (China)'!M26+'Jesus Artigas (Spain)'!M26)</f>
        <v>0</v>
      </c>
      <c r="N50" s="181">
        <f>('Andrey Ermakov (Russia)'!N26+'Dmitry Lysiuk (Belarus)'!N26+'Pei Haozheng (China)'!N26+'Jesus Artigas (Spain)'!N26)</f>
        <v>0</v>
      </c>
      <c r="O50" s="178">
        <f>('Andrey Ermakov (Russia)'!O26+'Dmitry Lysiuk (Belarus)'!O26+'Pei Haozheng (China)'!O26+'Jesus Artigas (Spain)'!O26)</f>
        <v>23.7</v>
      </c>
      <c r="P50" s="181">
        <f>('Andrey Ermakov (Russia)'!P26+'Dmitry Lysiuk (Belarus)'!P26+'Pei Haozheng (China)'!P26+'Jesus Artigas (Spain)'!P26)</f>
        <v>0</v>
      </c>
      <c r="R50" s="158">
        <f t="shared" si="1"/>
        <v>60.099999999999994</v>
      </c>
      <c r="S50" s="209">
        <v>48</v>
      </c>
    </row>
    <row r="51" spans="1:19" ht="30" customHeight="1">
      <c r="A51" s="162" t="s">
        <v>113</v>
      </c>
      <c r="B51" s="165" t="s">
        <v>118</v>
      </c>
      <c r="C51" s="168" t="s">
        <v>119</v>
      </c>
      <c r="D51" s="171">
        <f>('Andrey Ermakov (Russia)'!D47+'Dmitry Lysiuk (Belarus)'!D47+'Pei Haozheng (China)'!D47+'Jesus Artigas (Spain)'!D47)</f>
        <v>6.6</v>
      </c>
      <c r="E51" s="186">
        <f>('Andrey Ermakov (Russia)'!E47+'Dmitry Lysiuk (Belarus)'!E47+'Pei Haozheng (China)'!E47+'Jesus Artigas (Spain)'!E47)</f>
        <v>0</v>
      </c>
      <c r="F51" s="186">
        <f>('Andrey Ermakov (Russia)'!F47+'Dmitry Lysiuk (Belarus)'!F47+'Pei Haozheng (China)'!F47+'Jesus Artigas (Spain)'!F47)</f>
        <v>0</v>
      </c>
      <c r="G51" s="185">
        <f>('Andrey Ermakov (Russia)'!G47+'Dmitry Lysiuk (Belarus)'!G47+'Pei Haozheng (China)'!G47+'Jesus Artigas (Spain)'!G47)</f>
        <v>17.7</v>
      </c>
      <c r="H51" s="186">
        <f>('Andrey Ermakov (Russia)'!H47+'Dmitry Lysiuk (Belarus)'!H47+'Pei Haozheng (China)'!H47+'Jesus Artigas (Spain)'!H47)</f>
        <v>0</v>
      </c>
      <c r="I51" s="186">
        <f>('Andrey Ermakov (Russia)'!I47+'Dmitry Lysiuk (Belarus)'!I47+'Pei Haozheng (China)'!I47+'Jesus Artigas (Spain)'!I47)</f>
        <v>0</v>
      </c>
      <c r="J51" s="199">
        <f>('Andrey Ermakov (Russia)'!J47+'Dmitry Lysiuk (Belarus)'!J47+'Pei Haozheng (China)'!J47+'Jesus Artigas (Spain)'!J47)</f>
        <v>0</v>
      </c>
      <c r="K51" s="181">
        <f>('Andrey Ermakov (Russia)'!K47+'Dmitry Lysiuk (Belarus)'!K47+'Pei Haozheng (China)'!K47+'Jesus Artigas (Spain)'!K47)</f>
        <v>0</v>
      </c>
      <c r="L51" s="181">
        <f>('Andrey Ermakov (Russia)'!L47+'Dmitry Lysiuk (Belarus)'!L47+'Pei Haozheng (China)'!L47+'Jesus Artigas (Spain)'!L47)</f>
        <v>0</v>
      </c>
      <c r="M51" s="181">
        <f>('Andrey Ermakov (Russia)'!M47+'Dmitry Lysiuk (Belarus)'!M47+'Pei Haozheng (China)'!M47+'Jesus Artigas (Spain)'!M47)</f>
        <v>0</v>
      </c>
      <c r="N51" s="181">
        <f>('Andrey Ermakov (Russia)'!N47+'Dmitry Lysiuk (Belarus)'!N47+'Pei Haozheng (China)'!N47+'Jesus Artigas (Spain)'!N47)</f>
        <v>0</v>
      </c>
      <c r="O51" s="181">
        <f>('Andrey Ermakov (Russia)'!O47+'Dmitry Lysiuk (Belarus)'!O47+'Pei Haozheng (China)'!O47+'Jesus Artigas (Spain)'!O47)</f>
        <v>0</v>
      </c>
      <c r="P51" s="178">
        <f>('Andrey Ermakov (Russia)'!P47+'Dmitry Lysiuk (Belarus)'!P47+'Pei Haozheng (China)'!P47+'Jesus Artigas (Spain)'!P47)</f>
        <v>35.6</v>
      </c>
      <c r="R51" s="158">
        <f t="shared" si="1"/>
        <v>59.9</v>
      </c>
      <c r="S51" s="209">
        <v>49</v>
      </c>
    </row>
    <row r="52" spans="1:19" ht="30" customHeight="1">
      <c r="A52" s="162" t="s">
        <v>45</v>
      </c>
      <c r="B52" s="165" t="s">
        <v>65</v>
      </c>
      <c r="C52" s="168" t="s">
        <v>66</v>
      </c>
      <c r="D52" s="171">
        <f>('Andrey Ermakov (Russia)'!D24+'Dmitry Lysiuk (Belarus)'!D24+'Pei Haozheng (China)'!D24+'Jesus Artigas (Spain)'!D24)</f>
        <v>7.1</v>
      </c>
      <c r="E52" s="185">
        <f>('Andrey Ermakov (Russia)'!E24+'Dmitry Lysiuk (Belarus)'!E24+'Pei Haozheng (China)'!E24+'Jesus Artigas (Spain)'!E24)</f>
        <v>8.3000000000000007</v>
      </c>
      <c r="F52" s="185">
        <f>('Andrey Ermakov (Russia)'!F24+'Dmitry Lysiuk (Belarus)'!F24+'Pei Haozheng (China)'!F24+'Jesus Artigas (Spain)'!F24)</f>
        <v>13.5</v>
      </c>
      <c r="G52" s="185">
        <f>('Andrey Ermakov (Russia)'!G24+'Dmitry Lysiuk (Belarus)'!G24+'Pei Haozheng (China)'!G24+'Jesus Artigas (Spain)'!G24)</f>
        <v>16.2</v>
      </c>
      <c r="H52" s="185">
        <f>('Andrey Ermakov (Russia)'!H24+'Dmitry Lysiuk (Belarus)'!H24+'Pei Haozheng (China)'!H24+'Jesus Artigas (Spain)'!H24)</f>
        <v>14.5</v>
      </c>
      <c r="I52" s="186">
        <f>('Andrey Ermakov (Russia)'!I24+'Dmitry Lysiuk (Belarus)'!I24+'Pei Haozheng (China)'!I24+'Jesus Artigas (Spain)'!I24)</f>
        <v>0</v>
      </c>
      <c r="J52" s="199">
        <f>('Andrey Ermakov (Russia)'!J24+'Dmitry Lysiuk (Belarus)'!J24+'Pei Haozheng (China)'!J24+'Jesus Artigas (Spain)'!J24)</f>
        <v>0</v>
      </c>
      <c r="K52" s="181">
        <f>('Andrey Ermakov (Russia)'!K24+'Dmitry Lysiuk (Belarus)'!K24+'Pei Haozheng (China)'!K24+'Jesus Artigas (Spain)'!K24)</f>
        <v>0</v>
      </c>
      <c r="L52" s="181">
        <f>('Andrey Ermakov (Russia)'!L24+'Dmitry Lysiuk (Belarus)'!L24+'Pei Haozheng (China)'!L24+'Jesus Artigas (Spain)'!L24)</f>
        <v>0</v>
      </c>
      <c r="M52" s="181">
        <f>('Andrey Ermakov (Russia)'!M24+'Dmitry Lysiuk (Belarus)'!M24+'Pei Haozheng (China)'!M24+'Jesus Artigas (Spain)'!M24)</f>
        <v>0</v>
      </c>
      <c r="N52" s="181">
        <f>('Andrey Ermakov (Russia)'!N24+'Dmitry Lysiuk (Belarus)'!N24+'Pei Haozheng (China)'!N24+'Jesus Artigas (Spain)'!N24)</f>
        <v>0</v>
      </c>
      <c r="O52" s="181">
        <f>('Andrey Ermakov (Russia)'!O24+'Dmitry Lysiuk (Belarus)'!O24+'Pei Haozheng (China)'!O24+'Jesus Artigas (Spain)'!O24)</f>
        <v>0</v>
      </c>
      <c r="P52" s="181">
        <f>('Andrey Ermakov (Russia)'!P24+'Dmitry Lysiuk (Belarus)'!P24+'Pei Haozheng (China)'!P24+'Jesus Artigas (Spain)'!P24)</f>
        <v>0</v>
      </c>
      <c r="R52" s="158">
        <f t="shared" si="1"/>
        <v>59.599999999999994</v>
      </c>
      <c r="S52" s="209">
        <v>50</v>
      </c>
    </row>
    <row r="53" spans="1:19" ht="30" customHeight="1">
      <c r="A53" s="162" t="s">
        <v>45</v>
      </c>
      <c r="B53" s="165" t="s">
        <v>52</v>
      </c>
      <c r="C53" s="168" t="s">
        <v>53</v>
      </c>
      <c r="D53" s="171">
        <f>('Andrey Ermakov (Russia)'!D17+'Dmitry Lysiuk (Belarus)'!D17+'Pei Haozheng (China)'!D17+'Jesus Artigas (Spain)'!D17)</f>
        <v>7.3000000000000007</v>
      </c>
      <c r="E53" s="185">
        <f>('Andrey Ermakov (Russia)'!E17+'Dmitry Lysiuk (Belarus)'!E17+'Pei Haozheng (China)'!E17+'Jesus Artigas (Spain)'!E17)</f>
        <v>9.6</v>
      </c>
      <c r="F53" s="185">
        <f>('Andrey Ermakov (Russia)'!F17+'Dmitry Lysiuk (Belarus)'!F17+'Pei Haozheng (China)'!F17+'Jesus Artigas (Spain)'!F17)</f>
        <v>12.05</v>
      </c>
      <c r="G53" s="185">
        <f>('Andrey Ermakov (Russia)'!G17+'Dmitry Lysiuk (Belarus)'!G17+'Pei Haozheng (China)'!G17+'Jesus Artigas (Spain)'!G17)</f>
        <v>17.899999999999999</v>
      </c>
      <c r="H53" s="186">
        <f>('Andrey Ermakov (Russia)'!H17+'Dmitry Lysiuk (Belarus)'!H17+'Pei Haozheng (China)'!H17+'Jesus Artigas (Spain)'!H17)</f>
        <v>0</v>
      </c>
      <c r="I53" s="186">
        <f>('Andrey Ermakov (Russia)'!I17+'Dmitry Lysiuk (Belarus)'!I17+'Pei Haozheng (China)'!I17+'Jesus Artigas (Spain)'!I17)</f>
        <v>0</v>
      </c>
      <c r="J53" s="199">
        <f>('Andrey Ermakov (Russia)'!J17+'Dmitry Lysiuk (Belarus)'!J17+'Pei Haozheng (China)'!J17+'Jesus Artigas (Spain)'!J17)</f>
        <v>0</v>
      </c>
      <c r="K53" s="181">
        <f>('Andrey Ermakov (Russia)'!K17+'Dmitry Lysiuk (Belarus)'!K17+'Pei Haozheng (China)'!K17+'Jesus Artigas (Spain)'!K17)</f>
        <v>0</v>
      </c>
      <c r="L53" s="181">
        <f>('Andrey Ermakov (Russia)'!L17+'Dmitry Lysiuk (Belarus)'!L17+'Pei Haozheng (China)'!L17+'Jesus Artigas (Spain)'!L17)</f>
        <v>0</v>
      </c>
      <c r="M53" s="181">
        <f>('Andrey Ermakov (Russia)'!M17+'Dmitry Lysiuk (Belarus)'!M17+'Pei Haozheng (China)'!M17+'Jesus Artigas (Spain)'!M17)</f>
        <v>0</v>
      </c>
      <c r="N53" s="181">
        <f>('Andrey Ermakov (Russia)'!N17+'Dmitry Lysiuk (Belarus)'!N17+'Pei Haozheng (China)'!N17+'Jesus Artigas (Spain)'!N17)</f>
        <v>0</v>
      </c>
      <c r="O53" s="181">
        <f>('Andrey Ermakov (Russia)'!O17+'Dmitry Lysiuk (Belarus)'!O17+'Pei Haozheng (China)'!O17+'Jesus Artigas (Spain)'!O17)</f>
        <v>0</v>
      </c>
      <c r="P53" s="181">
        <f>('Andrey Ermakov (Russia)'!P17+'Dmitry Lysiuk (Belarus)'!P17+'Pei Haozheng (China)'!P17+'Jesus Artigas (Spain)'!P17)</f>
        <v>0</v>
      </c>
      <c r="R53" s="158">
        <f t="shared" si="1"/>
        <v>46.849999999999994</v>
      </c>
      <c r="S53" s="209">
        <v>51</v>
      </c>
    </row>
    <row r="54" spans="1:19" ht="30" customHeight="1">
      <c r="A54" s="162" t="s">
        <v>139</v>
      </c>
      <c r="B54" s="165" t="s">
        <v>140</v>
      </c>
      <c r="C54" s="168" t="s">
        <v>141</v>
      </c>
      <c r="D54" s="173">
        <f>('Andrey Ermakov (Russia)'!D56+'Dmitry Lysiuk (Belarus)'!D56+'Pei Haozheng (China)'!D56+'Jesus Artigas (Spain)'!D56)</f>
        <v>0</v>
      </c>
      <c r="E54" s="186">
        <f>('Andrey Ermakov (Russia)'!E56+'Dmitry Lysiuk (Belarus)'!E56+'Pei Haozheng (China)'!E56+'Jesus Artigas (Spain)'!E56)</f>
        <v>0</v>
      </c>
      <c r="F54" s="186">
        <f>('Andrey Ermakov (Russia)'!F56+'Dmitry Lysiuk (Belarus)'!F56+'Pei Haozheng (China)'!F56+'Jesus Artigas (Spain)'!F56)</f>
        <v>0</v>
      </c>
      <c r="G54" s="186">
        <f>('Andrey Ermakov (Russia)'!G56+'Dmitry Lysiuk (Belarus)'!G56+'Pei Haozheng (China)'!G56+'Jesus Artigas (Spain)'!G56)</f>
        <v>0</v>
      </c>
      <c r="H54" s="185">
        <f>('Andrey Ermakov (Russia)'!H56+'Dmitry Lysiuk (Belarus)'!H56+'Pei Haozheng (China)'!H56+'Jesus Artigas (Spain)'!H56)</f>
        <v>17.5</v>
      </c>
      <c r="I54" s="185">
        <f>('Andrey Ermakov (Russia)'!I56+'Dmitry Lysiuk (Belarus)'!I56+'Pei Haozheng (China)'!I56+'Jesus Artigas (Spain)'!I56)</f>
        <v>27.9</v>
      </c>
      <c r="J54" s="199">
        <f>('Andrey Ermakov (Russia)'!J56+'Dmitry Lysiuk (Belarus)'!J56+'Pei Haozheng (China)'!J56+'Jesus Artigas (Spain)'!J56)</f>
        <v>0</v>
      </c>
      <c r="K54" s="181">
        <f>('Andrey Ermakov (Russia)'!K56+'Dmitry Lysiuk (Belarus)'!K56+'Pei Haozheng (China)'!K56+'Jesus Artigas (Spain)'!K56)</f>
        <v>0</v>
      </c>
      <c r="L54" s="181">
        <f>('Andrey Ermakov (Russia)'!L56+'Dmitry Lysiuk (Belarus)'!L56+'Pei Haozheng (China)'!L56+'Jesus Artigas (Spain)'!L56)</f>
        <v>0</v>
      </c>
      <c r="M54" s="181">
        <f>('Andrey Ermakov (Russia)'!M56+'Dmitry Lysiuk (Belarus)'!M56+'Pei Haozheng (China)'!M56+'Jesus Artigas (Spain)'!M56)</f>
        <v>0</v>
      </c>
      <c r="N54" s="181">
        <f>('Andrey Ermakov (Russia)'!N56+'Dmitry Lysiuk (Belarus)'!N56+'Pei Haozheng (China)'!N56+'Jesus Artigas (Spain)'!N56)</f>
        <v>0</v>
      </c>
      <c r="O54" s="181">
        <f>('Andrey Ermakov (Russia)'!O56+'Dmitry Lysiuk (Belarus)'!O56+'Pei Haozheng (China)'!O56+'Jesus Artigas (Spain)'!O56)</f>
        <v>0</v>
      </c>
      <c r="P54" s="181">
        <f>('Andrey Ermakov (Russia)'!P56+'Dmitry Lysiuk (Belarus)'!P56+'Pei Haozheng (China)'!P56+'Jesus Artigas (Spain)'!P56)</f>
        <v>0</v>
      </c>
      <c r="R54" s="158">
        <f t="shared" si="1"/>
        <v>45.4</v>
      </c>
      <c r="S54" s="209">
        <v>52</v>
      </c>
    </row>
    <row r="55" spans="1:19" ht="30" customHeight="1">
      <c r="A55" s="162" t="s">
        <v>40</v>
      </c>
      <c r="B55" s="165" t="s">
        <v>43</v>
      </c>
      <c r="C55" s="168" t="s">
        <v>44</v>
      </c>
      <c r="D55" s="173">
        <f>('Andrey Ermakov (Russia)'!D13+'Dmitry Lysiuk (Belarus)'!D13+'Pei Haozheng (China)'!D13+'Jesus Artigas (Spain)'!D13)</f>
        <v>0</v>
      </c>
      <c r="E55" s="186">
        <f>('Andrey Ermakov (Russia)'!E13+'Dmitry Lysiuk (Belarus)'!E13+'Pei Haozheng (China)'!E13+'Jesus Artigas (Spain)'!E13)</f>
        <v>0</v>
      </c>
      <c r="F55" s="186">
        <f>('Andrey Ermakov (Russia)'!F13+'Dmitry Lysiuk (Belarus)'!F13+'Pei Haozheng (China)'!F13+'Jesus Artigas (Spain)'!F13)</f>
        <v>0</v>
      </c>
      <c r="G55" s="186">
        <f>('Andrey Ermakov (Russia)'!G13+'Dmitry Lysiuk (Belarus)'!G13+'Pei Haozheng (China)'!G13+'Jesus Artigas (Spain)'!G13)</f>
        <v>0</v>
      </c>
      <c r="H55" s="185">
        <f>('Andrey Ermakov (Russia)'!H13+'Dmitry Lysiuk (Belarus)'!H13+'Pei Haozheng (China)'!H13+'Jesus Artigas (Spain)'!H13)</f>
        <v>13.6</v>
      </c>
      <c r="I55" s="186">
        <f>('Andrey Ermakov (Russia)'!I13+'Dmitry Lysiuk (Belarus)'!I13+'Pei Haozheng (China)'!I13+'Jesus Artigas (Spain)'!I13)</f>
        <v>0</v>
      </c>
      <c r="J55" s="199">
        <f>('Andrey Ermakov (Russia)'!J13+'Dmitry Lysiuk (Belarus)'!J13+'Pei Haozheng (China)'!J13+'Jesus Artigas (Spain)'!J13)</f>
        <v>0</v>
      </c>
      <c r="K55" s="178">
        <f>('Andrey Ermakov (Russia)'!K13+'Dmitry Lysiuk (Belarus)'!K13+'Pei Haozheng (China)'!K13+'Jesus Artigas (Spain)'!K13)</f>
        <v>20.25</v>
      </c>
      <c r="L55" s="181">
        <f>('Andrey Ermakov (Russia)'!L13+'Dmitry Lysiuk (Belarus)'!L13+'Pei Haozheng (China)'!L13+'Jesus Artigas (Spain)'!L13)</f>
        <v>0</v>
      </c>
      <c r="M55" s="181">
        <f>('Andrey Ermakov (Russia)'!M13+'Dmitry Lysiuk (Belarus)'!M13+'Pei Haozheng (China)'!M13+'Jesus Artigas (Spain)'!M13)</f>
        <v>0</v>
      </c>
      <c r="N55" s="181">
        <f>('Andrey Ermakov (Russia)'!N13+'Dmitry Lysiuk (Belarus)'!N13+'Pei Haozheng (China)'!N13+'Jesus Artigas (Spain)'!N13)</f>
        <v>0</v>
      </c>
      <c r="O55" s="181">
        <f>('Andrey Ermakov (Russia)'!O13+'Dmitry Lysiuk (Belarus)'!O13+'Pei Haozheng (China)'!O13+'Jesus Artigas (Spain)'!O13)</f>
        <v>0</v>
      </c>
      <c r="P55" s="181">
        <f>('Andrey Ermakov (Russia)'!P13+'Dmitry Lysiuk (Belarus)'!P13+'Pei Haozheng (China)'!P13+'Jesus Artigas (Spain)'!P13)</f>
        <v>0</v>
      </c>
      <c r="R55" s="158">
        <f t="shared" si="1"/>
        <v>33.85</v>
      </c>
      <c r="S55" s="209">
        <v>53</v>
      </c>
    </row>
    <row r="56" spans="1:19" ht="30" customHeight="1">
      <c r="A56" s="162" t="s">
        <v>144</v>
      </c>
      <c r="B56" s="165" t="s">
        <v>145</v>
      </c>
      <c r="C56" s="168" t="s">
        <v>146</v>
      </c>
      <c r="D56" s="171">
        <f>('Andrey Ermakov (Russia)'!D58+'Dmitry Lysiuk (Belarus)'!D58+'Pei Haozheng (China)'!D58+'Jesus Artigas (Spain)'!D58)</f>
        <v>7.1</v>
      </c>
      <c r="E56" s="186">
        <f>('Andrey Ermakov (Russia)'!E58+'Dmitry Lysiuk (Belarus)'!E58+'Pei Haozheng (China)'!E58+'Jesus Artigas (Spain)'!E58)</f>
        <v>0</v>
      </c>
      <c r="F56" s="186">
        <f>('Andrey Ermakov (Russia)'!F58+'Dmitry Lysiuk (Belarus)'!F58+'Pei Haozheng (China)'!F58+'Jesus Artigas (Spain)'!F58)</f>
        <v>0</v>
      </c>
      <c r="G56" s="186">
        <f>('Andrey Ermakov (Russia)'!G58+'Dmitry Lysiuk (Belarus)'!G58+'Pei Haozheng (China)'!G58+'Jesus Artigas (Spain)'!G58)</f>
        <v>0</v>
      </c>
      <c r="H56" s="186">
        <f>('Andrey Ermakov (Russia)'!H58+'Dmitry Lysiuk (Belarus)'!H58+'Pei Haozheng (China)'!H58+'Jesus Artigas (Spain)'!H58)</f>
        <v>0</v>
      </c>
      <c r="I56" s="186">
        <f>('Andrey Ermakov (Russia)'!I58+'Dmitry Lysiuk (Belarus)'!I58+'Pei Haozheng (China)'!I58+'Jesus Artigas (Spain)'!I58)</f>
        <v>0</v>
      </c>
      <c r="J56" s="199">
        <f>('Andrey Ermakov (Russia)'!J58+'Dmitry Lysiuk (Belarus)'!J58+'Pei Haozheng (China)'!J58+'Jesus Artigas (Spain)'!J58)</f>
        <v>0</v>
      </c>
      <c r="K56" s="181">
        <f>('Andrey Ermakov (Russia)'!K58+'Dmitry Lysiuk (Belarus)'!K58+'Pei Haozheng (China)'!K58+'Jesus Artigas (Spain)'!K58)</f>
        <v>0</v>
      </c>
      <c r="L56" s="181">
        <f>('Andrey Ermakov (Russia)'!L58+'Dmitry Lysiuk (Belarus)'!L58+'Pei Haozheng (China)'!L58+'Jesus Artigas (Spain)'!L58)</f>
        <v>0</v>
      </c>
      <c r="M56" s="181">
        <f>('Andrey Ermakov (Russia)'!M58+'Dmitry Lysiuk (Belarus)'!M58+'Pei Haozheng (China)'!M58+'Jesus Artigas (Spain)'!M58)</f>
        <v>0</v>
      </c>
      <c r="N56" s="181">
        <f>('Andrey Ermakov (Russia)'!N58+'Dmitry Lysiuk (Belarus)'!N58+'Pei Haozheng (China)'!N58+'Jesus Artigas (Spain)'!N58)</f>
        <v>0</v>
      </c>
      <c r="O56" s="181">
        <f>('Andrey Ermakov (Russia)'!O58+'Dmitry Lysiuk (Belarus)'!O58+'Pei Haozheng (China)'!O58+'Jesus Artigas (Spain)'!O58)</f>
        <v>0</v>
      </c>
      <c r="P56" s="178">
        <f>('Andrey Ermakov (Russia)'!P58+'Dmitry Lysiuk (Belarus)'!P58+'Pei Haozheng (China)'!P58+'Jesus Artigas (Spain)'!P58)</f>
        <v>21.6</v>
      </c>
      <c r="R56" s="158">
        <f t="shared" si="1"/>
        <v>28.700000000000003</v>
      </c>
      <c r="S56" s="209">
        <v>54</v>
      </c>
    </row>
    <row r="57" spans="1:19" ht="30" customHeight="1">
      <c r="A57" s="162" t="s">
        <v>17</v>
      </c>
      <c r="B57" s="165" t="s">
        <v>18</v>
      </c>
      <c r="C57" s="168" t="s">
        <v>19</v>
      </c>
      <c r="D57" s="172">
        <f>('Andrey Ermakov (Russia)'!D3+'Dmitry Lysiuk (Belarus)'!D3+'Pei Haozheng (China)'!D3+'Jesus Artigas (Spain)'!D3)</f>
        <v>12.15</v>
      </c>
      <c r="E57" s="186">
        <f>('Andrey Ermakov (Russia)'!E3+'Dmitry Lysiuk (Belarus)'!E3+'Pei Haozheng (China)'!E3+'Jesus Artigas (Spain)'!E3)</f>
        <v>0</v>
      </c>
      <c r="F57" s="185">
        <f>('Andrey Ermakov (Russia)'!F3+'Dmitry Lysiuk (Belarus)'!F3+'Pei Haozheng (China)'!F3+'Jesus Artigas (Spain)'!F3)</f>
        <v>15.149999999999999</v>
      </c>
      <c r="G57" s="186">
        <f>('Andrey Ermakov (Russia)'!G3+'Dmitry Lysiuk (Belarus)'!G3+'Pei Haozheng (China)'!G3+'Jesus Artigas (Spain)'!G3)</f>
        <v>0</v>
      </c>
      <c r="H57" s="186">
        <f>('Andrey Ermakov (Russia)'!H3+'Dmitry Lysiuk (Belarus)'!H3+'Pei Haozheng (China)'!H3+'Jesus Artigas (Spain)'!H3)</f>
        <v>0</v>
      </c>
      <c r="I57" s="186">
        <f>('Andrey Ermakov (Russia)'!I3+'Dmitry Lysiuk (Belarus)'!I3+'Pei Haozheng (China)'!I3+'Jesus Artigas (Spain)'!I3)</f>
        <v>0</v>
      </c>
      <c r="J57" s="199">
        <f>('Andrey Ermakov (Russia)'!J3+'Dmitry Lysiuk (Belarus)'!J3+'Pei Haozheng (China)'!J3+'Jesus Artigas (Spain)'!J3)</f>
        <v>0</v>
      </c>
      <c r="K57" s="181">
        <f>('Andrey Ermakov (Russia)'!K3+'Dmitry Lysiuk (Belarus)'!K3+'Pei Haozheng (China)'!K3+'Jesus Artigas (Spain)'!K3)</f>
        <v>0</v>
      </c>
      <c r="L57" s="181">
        <f>('Andrey Ermakov (Russia)'!L3+'Dmitry Lysiuk (Belarus)'!L3+'Pei Haozheng (China)'!L3+'Jesus Artigas (Spain)'!L3)</f>
        <v>0</v>
      </c>
      <c r="M57" s="181">
        <f>('Andrey Ermakov (Russia)'!M3+'Dmitry Lysiuk (Belarus)'!M3+'Pei Haozheng (China)'!M3+'Jesus Artigas (Spain)'!M3)</f>
        <v>0</v>
      </c>
      <c r="N57" s="181">
        <f>('Andrey Ermakov (Russia)'!N3+'Dmitry Lysiuk (Belarus)'!N3+'Pei Haozheng (China)'!N3+'Jesus Artigas (Spain)'!N3)</f>
        <v>0</v>
      </c>
      <c r="O57" s="181">
        <f>('Andrey Ermakov (Russia)'!O3+'Dmitry Lysiuk (Belarus)'!O3+'Pei Haozheng (China)'!O3+'Jesus Artigas (Spain)'!O3)</f>
        <v>0</v>
      </c>
      <c r="P57" s="181">
        <f>('Andrey Ermakov (Russia)'!P3+'Dmitry Lysiuk (Belarus)'!P3+'Pei Haozheng (China)'!P3+'Jesus Artigas (Spain)'!P3)</f>
        <v>0</v>
      </c>
      <c r="R57" s="158">
        <f t="shared" si="1"/>
        <v>27.299999999999997</v>
      </c>
      <c r="S57" s="209">
        <v>55</v>
      </c>
    </row>
    <row r="58" spans="1:19" ht="30" customHeight="1">
      <c r="A58" s="162" t="s">
        <v>84</v>
      </c>
      <c r="B58" s="165" t="s">
        <v>89</v>
      </c>
      <c r="C58" s="168" t="s">
        <v>90</v>
      </c>
      <c r="D58" s="173">
        <f>('Andrey Ermakov (Russia)'!D35+'Dmitry Lysiuk (Belarus)'!D35+'Pei Haozheng (China)'!D35+'Jesus Artigas (Spain)'!D35)</f>
        <v>0</v>
      </c>
      <c r="E58" s="186">
        <f>('Andrey Ermakov (Russia)'!E35+'Dmitry Lysiuk (Belarus)'!E35+'Pei Haozheng (China)'!E35+'Jesus Artigas (Spain)'!E35)</f>
        <v>0</v>
      </c>
      <c r="F58" s="186">
        <f>('Andrey Ermakov (Russia)'!F35+'Dmitry Lysiuk (Belarus)'!F35+'Pei Haozheng (China)'!F35+'Jesus Artigas (Spain)'!F35)</f>
        <v>0</v>
      </c>
      <c r="G58" s="186">
        <f>('Andrey Ermakov (Russia)'!G35+'Dmitry Lysiuk (Belarus)'!G35+'Pei Haozheng (China)'!G35+'Jesus Artigas (Spain)'!G35)</f>
        <v>0</v>
      </c>
      <c r="H58" s="185">
        <f>('Andrey Ermakov (Russia)'!H35+'Dmitry Lysiuk (Belarus)'!H35+'Pei Haozheng (China)'!H35+'Jesus Artigas (Spain)'!H35)</f>
        <v>22.299999999999997</v>
      </c>
      <c r="I58" s="186">
        <f>('Andrey Ermakov (Russia)'!I35+'Dmitry Lysiuk (Belarus)'!I35+'Pei Haozheng (China)'!I35+'Jesus Artigas (Spain)'!I35)</f>
        <v>0</v>
      </c>
      <c r="J58" s="199">
        <f>('Andrey Ermakov (Russia)'!J35+'Dmitry Lysiuk (Belarus)'!J35+'Pei Haozheng (China)'!J35+'Jesus Artigas (Spain)'!J35)</f>
        <v>0</v>
      </c>
      <c r="K58" s="181">
        <f>('Andrey Ermakov (Russia)'!K35+'Dmitry Lysiuk (Belarus)'!K35+'Pei Haozheng (China)'!K35+'Jesus Artigas (Spain)'!K35)</f>
        <v>0</v>
      </c>
      <c r="L58" s="181">
        <f>('Andrey Ermakov (Russia)'!L35+'Dmitry Lysiuk (Belarus)'!L35+'Pei Haozheng (China)'!L35+'Jesus Artigas (Spain)'!L35)</f>
        <v>0</v>
      </c>
      <c r="M58" s="181">
        <f>('Andrey Ermakov (Russia)'!M35+'Dmitry Lysiuk (Belarus)'!M35+'Pei Haozheng (China)'!M35+'Jesus Artigas (Spain)'!M35)</f>
        <v>0</v>
      </c>
      <c r="N58" s="181">
        <f>('Andrey Ermakov (Russia)'!N35+'Dmitry Lysiuk (Belarus)'!N35+'Pei Haozheng (China)'!N35+'Jesus Artigas (Spain)'!N35)</f>
        <v>0</v>
      </c>
      <c r="O58" s="181">
        <f>('Andrey Ermakov (Russia)'!O35+'Dmitry Lysiuk (Belarus)'!O35+'Pei Haozheng (China)'!O35+'Jesus Artigas (Spain)'!O35)</f>
        <v>0</v>
      </c>
      <c r="P58" s="181">
        <f>('Andrey Ermakov (Russia)'!P35+'Dmitry Lysiuk (Belarus)'!P35+'Pei Haozheng (China)'!P35+'Jesus Artigas (Spain)'!P35)</f>
        <v>0</v>
      </c>
      <c r="R58" s="158">
        <f t="shared" si="1"/>
        <v>22.299999999999997</v>
      </c>
      <c r="S58" s="209">
        <v>56</v>
      </c>
    </row>
    <row r="59" spans="1:19" ht="30" customHeight="1">
      <c r="A59" s="162" t="s">
        <v>136</v>
      </c>
      <c r="B59" s="165" t="s">
        <v>137</v>
      </c>
      <c r="C59" s="168" t="s">
        <v>138</v>
      </c>
      <c r="D59" s="173">
        <f>('Andrey Ermakov (Russia)'!D55+'Dmitry Lysiuk (Belarus)'!D55+'Pei Haozheng (China)'!D55+'Jesus Artigas (Spain)'!D55)</f>
        <v>0</v>
      </c>
      <c r="E59" s="186">
        <f>('Andrey Ermakov (Russia)'!E55+'Dmitry Lysiuk (Belarus)'!E55+'Pei Haozheng (China)'!E55+'Jesus Artigas (Spain)'!E55)</f>
        <v>0</v>
      </c>
      <c r="F59" s="186">
        <f>('Andrey Ermakov (Russia)'!F55+'Dmitry Lysiuk (Belarus)'!F55+'Pei Haozheng (China)'!F55+'Jesus Artigas (Spain)'!F55)</f>
        <v>0</v>
      </c>
      <c r="G59" s="186">
        <f>('Andrey Ermakov (Russia)'!G55+'Dmitry Lysiuk (Belarus)'!G55+'Pei Haozheng (China)'!G55+'Jesus Artigas (Spain)'!G55)</f>
        <v>0</v>
      </c>
      <c r="H59" s="186">
        <f>('Andrey Ermakov (Russia)'!H55+'Dmitry Lysiuk (Belarus)'!H55+'Pei Haozheng (China)'!H55+'Jesus Artigas (Spain)'!H55)</f>
        <v>0</v>
      </c>
      <c r="I59" s="186">
        <f>('Andrey Ermakov (Russia)'!I55+'Dmitry Lysiuk (Belarus)'!I55+'Pei Haozheng (China)'!I55+'Jesus Artigas (Spain)'!I55)</f>
        <v>0</v>
      </c>
      <c r="J59" s="199">
        <f>('Andrey Ermakov (Russia)'!J55+'Dmitry Lysiuk (Belarus)'!J55+'Pei Haozheng (China)'!J55+'Jesus Artigas (Spain)'!J55)</f>
        <v>0</v>
      </c>
      <c r="K59" s="178">
        <f>('Andrey Ermakov (Russia)'!K55+'Dmitry Lysiuk (Belarus)'!K55+'Pei Haozheng (China)'!K55+'Jesus Artigas (Spain)'!K55)</f>
        <v>20.45</v>
      </c>
      <c r="L59" s="181">
        <f>('Andrey Ermakov (Russia)'!L55+'Dmitry Lysiuk (Belarus)'!L55+'Pei Haozheng (China)'!L55+'Jesus Artigas (Spain)'!L55)</f>
        <v>0</v>
      </c>
      <c r="M59" s="181">
        <f>('Andrey Ermakov (Russia)'!M55+'Dmitry Lysiuk (Belarus)'!M55+'Pei Haozheng (China)'!M55+'Jesus Artigas (Spain)'!M55)</f>
        <v>0</v>
      </c>
      <c r="N59" s="181">
        <f>('Andrey Ermakov (Russia)'!N55+'Dmitry Lysiuk (Belarus)'!N55+'Pei Haozheng (China)'!N55+'Jesus Artigas (Spain)'!N55)</f>
        <v>0</v>
      </c>
      <c r="O59" s="181">
        <f>('Andrey Ermakov (Russia)'!O55+'Dmitry Lysiuk (Belarus)'!O55+'Pei Haozheng (China)'!O55+'Jesus Artigas (Spain)'!O55)</f>
        <v>0</v>
      </c>
      <c r="P59" s="181">
        <f>('Andrey Ermakov (Russia)'!P55+'Dmitry Lysiuk (Belarus)'!P55+'Pei Haozheng (China)'!P55+'Jesus Artigas (Spain)'!P55)</f>
        <v>0</v>
      </c>
      <c r="R59" s="158">
        <f t="shared" si="1"/>
        <v>20.45</v>
      </c>
      <c r="S59" s="209">
        <v>57</v>
      </c>
    </row>
    <row r="60" spans="1:19" ht="30" customHeight="1">
      <c r="A60" s="162" t="s">
        <v>40</v>
      </c>
      <c r="B60" s="165" t="s">
        <v>41</v>
      </c>
      <c r="C60" s="168" t="s">
        <v>42</v>
      </c>
      <c r="D60" s="171">
        <f>('Andrey Ermakov (Russia)'!D12+'Dmitry Lysiuk (Belarus)'!D12+'Pei Haozheng (China)'!D12+'Jesus Artigas (Spain)'!D12)</f>
        <v>8.9</v>
      </c>
      <c r="E60" s="186">
        <f>('Andrey Ermakov (Russia)'!E12+'Dmitry Lysiuk (Belarus)'!E12+'Pei Haozheng (China)'!E12+'Jesus Artigas (Spain)'!E12)</f>
        <v>0</v>
      </c>
      <c r="F60" s="186">
        <f>('Andrey Ermakov (Russia)'!F12+'Dmitry Lysiuk (Belarus)'!F12+'Pei Haozheng (China)'!F12+'Jesus Artigas (Spain)'!F12)</f>
        <v>0</v>
      </c>
      <c r="G60" s="186">
        <f>('Andrey Ermakov (Russia)'!G12+'Dmitry Lysiuk (Belarus)'!G12+'Pei Haozheng (China)'!G12+'Jesus Artigas (Spain)'!G12)</f>
        <v>0</v>
      </c>
      <c r="H60" s="186">
        <f>('Andrey Ermakov (Russia)'!H12+'Dmitry Lysiuk (Belarus)'!H12+'Pei Haozheng (China)'!H12+'Jesus Artigas (Spain)'!H12)</f>
        <v>0</v>
      </c>
      <c r="I60" s="186">
        <f>('Andrey Ermakov (Russia)'!I12+'Dmitry Lysiuk (Belarus)'!I12+'Pei Haozheng (China)'!I12+'Jesus Artigas (Spain)'!I12)</f>
        <v>0</v>
      </c>
      <c r="J60" s="199">
        <f>('Andrey Ermakov (Russia)'!J12+'Dmitry Lysiuk (Belarus)'!J12+'Pei Haozheng (China)'!J12+'Jesus Artigas (Spain)'!J12)</f>
        <v>0</v>
      </c>
      <c r="K60" s="181">
        <f>('Andrey Ermakov (Russia)'!K12+'Dmitry Lysiuk (Belarus)'!K12+'Pei Haozheng (China)'!K12+'Jesus Artigas (Spain)'!K12)</f>
        <v>0</v>
      </c>
      <c r="L60" s="181">
        <f>('Andrey Ermakov (Russia)'!L12+'Dmitry Lysiuk (Belarus)'!L12+'Pei Haozheng (China)'!L12+'Jesus Artigas (Spain)'!L12)</f>
        <v>0</v>
      </c>
      <c r="M60" s="181">
        <f>('Andrey Ermakov (Russia)'!M12+'Dmitry Lysiuk (Belarus)'!M12+'Pei Haozheng (China)'!M12+'Jesus Artigas (Spain)'!M12)</f>
        <v>0</v>
      </c>
      <c r="N60" s="181">
        <f>('Andrey Ermakov (Russia)'!N12+'Dmitry Lysiuk (Belarus)'!N12+'Pei Haozheng (China)'!N12+'Jesus Artigas (Spain)'!N12)</f>
        <v>0</v>
      </c>
      <c r="O60" s="181">
        <f>('Andrey Ermakov (Russia)'!O12+'Dmitry Lysiuk (Belarus)'!O12+'Pei Haozheng (China)'!O12+'Jesus Artigas (Spain)'!O12)</f>
        <v>0</v>
      </c>
      <c r="P60" s="181">
        <f>('Andrey Ermakov (Russia)'!P12+'Dmitry Lysiuk (Belarus)'!P12+'Pei Haozheng (China)'!P12+'Jesus Artigas (Spain)'!P12)</f>
        <v>0</v>
      </c>
      <c r="R60" s="158">
        <f t="shared" si="1"/>
        <v>8.9</v>
      </c>
      <c r="S60" s="209">
        <v>58</v>
      </c>
    </row>
    <row r="61" spans="1:19" ht="30" customHeight="1" thickBot="1">
      <c r="A61" s="163" t="s">
        <v>33</v>
      </c>
      <c r="B61" s="166" t="s">
        <v>34</v>
      </c>
      <c r="C61" s="169" t="s">
        <v>35</v>
      </c>
      <c r="D61" s="176">
        <f>('Andrey Ermakov (Russia)'!D9+'Dmitry Lysiuk (Belarus)'!D9+'Pei Haozheng (China)'!D9+'Jesus Artigas (Spain)'!D9)</f>
        <v>6.5</v>
      </c>
      <c r="E61" s="188">
        <f>('Andrey Ermakov (Russia)'!E9+'Dmitry Lysiuk (Belarus)'!E9+'Pei Haozheng (China)'!E9+'Jesus Artigas (Spain)'!E9)</f>
        <v>0</v>
      </c>
      <c r="F61" s="188">
        <f>('Andrey Ermakov (Russia)'!F9+'Dmitry Lysiuk (Belarus)'!F9+'Pei Haozheng (China)'!F9+'Jesus Artigas (Spain)'!F9)</f>
        <v>0</v>
      </c>
      <c r="G61" s="188">
        <f>('Andrey Ermakov (Russia)'!G9+'Dmitry Lysiuk (Belarus)'!G9+'Pei Haozheng (China)'!G9+'Jesus Artigas (Spain)'!G9)</f>
        <v>0</v>
      </c>
      <c r="H61" s="188">
        <f>('Andrey Ermakov (Russia)'!H9+'Dmitry Lysiuk (Belarus)'!H9+'Pei Haozheng (China)'!H9+'Jesus Artigas (Spain)'!H9)</f>
        <v>0</v>
      </c>
      <c r="I61" s="188">
        <f>('Andrey Ermakov (Russia)'!I9+'Dmitry Lysiuk (Belarus)'!I9+'Pei Haozheng (China)'!I9+'Jesus Artigas (Spain)'!I9)</f>
        <v>0</v>
      </c>
      <c r="J61" s="202">
        <f>('Andrey Ermakov (Russia)'!J9+'Dmitry Lysiuk (Belarus)'!J9+'Pei Haozheng (China)'!J9+'Jesus Artigas (Spain)'!J9)</f>
        <v>0</v>
      </c>
      <c r="K61" s="182">
        <f>('Andrey Ermakov (Russia)'!K9+'Dmitry Lysiuk (Belarus)'!K9+'Pei Haozheng (China)'!K9+'Jesus Artigas (Spain)'!K9)</f>
        <v>0</v>
      </c>
      <c r="L61" s="182">
        <f>('Andrey Ermakov (Russia)'!L9+'Dmitry Lysiuk (Belarus)'!L9+'Pei Haozheng (China)'!L9+'Jesus Artigas (Spain)'!L9)</f>
        <v>0</v>
      </c>
      <c r="M61" s="182">
        <f>('Andrey Ermakov (Russia)'!M9+'Dmitry Lysiuk (Belarus)'!M9+'Pei Haozheng (China)'!M9+'Jesus Artigas (Spain)'!M9)</f>
        <v>0</v>
      </c>
      <c r="N61" s="182">
        <f>('Andrey Ermakov (Russia)'!N9+'Dmitry Lysiuk (Belarus)'!N9+'Pei Haozheng (China)'!N9+'Jesus Artigas (Spain)'!N9)</f>
        <v>0</v>
      </c>
      <c r="O61" s="182">
        <f>('Andrey Ermakov (Russia)'!O9+'Dmitry Lysiuk (Belarus)'!O9+'Pei Haozheng (China)'!O9+'Jesus Artigas (Spain)'!O9)</f>
        <v>0</v>
      </c>
      <c r="P61" s="182">
        <f>('Andrey Ermakov (Russia)'!P9+'Dmitry Lysiuk (Belarus)'!P9+'Pei Haozheng (China)'!P9+'Jesus Artigas (Spain)'!P9)</f>
        <v>0</v>
      </c>
      <c r="R61" s="159">
        <f t="shared" si="1"/>
        <v>6.5</v>
      </c>
      <c r="S61" s="209">
        <v>59</v>
      </c>
    </row>
  </sheetData>
  <sortState xmlns:xlrd2="http://schemas.microsoft.com/office/spreadsheetml/2017/richdata2" ref="A3:R58">
    <sortCondition descending="1" ref="R3:R58"/>
  </sortState>
  <mergeCells count="5">
    <mergeCell ref="A1:A2"/>
    <mergeCell ref="B1:B2"/>
    <mergeCell ref="C1:C2"/>
    <mergeCell ref="R1:R2"/>
    <mergeCell ref="S1:S2"/>
  </mergeCell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E398-26EE-4C8D-8550-A8F442AD9933}">
  <dimension ref="A1:G17"/>
  <sheetViews>
    <sheetView tabSelected="1" workbookViewId="0">
      <selection activeCell="A15" sqref="A15"/>
    </sheetView>
  </sheetViews>
  <sheetFormatPr defaultRowHeight="14.5"/>
  <cols>
    <col min="1" max="1" width="29" customWidth="1"/>
    <col min="2" max="2" width="27.26953125" customWidth="1"/>
    <col min="3" max="3" width="25.1796875" customWidth="1"/>
    <col min="4" max="4" width="25" customWidth="1"/>
    <col min="5" max="5" width="32.36328125" customWidth="1"/>
    <col min="7" max="7" width="17.453125" customWidth="1"/>
  </cols>
  <sheetData>
    <row r="1" spans="1:7" ht="39.5" customHeight="1" thickBot="1">
      <c r="A1" s="219" t="s">
        <v>166</v>
      </c>
      <c r="B1" s="220" t="s">
        <v>167</v>
      </c>
      <c r="C1" s="221" t="s">
        <v>168</v>
      </c>
      <c r="D1" s="222" t="s">
        <v>169</v>
      </c>
      <c r="E1" s="223" t="s">
        <v>182</v>
      </c>
      <c r="G1" s="233" t="s">
        <v>165</v>
      </c>
    </row>
    <row r="2" spans="1:7" ht="35.5" customHeight="1" thickBot="1">
      <c r="A2" s="224" t="s">
        <v>170</v>
      </c>
      <c r="B2" s="225">
        <v>4</v>
      </c>
      <c r="C2" s="226">
        <v>2</v>
      </c>
      <c r="D2" s="227">
        <v>4</v>
      </c>
      <c r="E2" s="228">
        <f>(3*B2 + 2*C2 + D2)</f>
        <v>20</v>
      </c>
      <c r="G2" s="234">
        <v>1</v>
      </c>
    </row>
    <row r="3" spans="1:7" ht="35.5" customHeight="1" thickBot="1">
      <c r="A3" s="224" t="s">
        <v>177</v>
      </c>
      <c r="B3" s="225">
        <v>3</v>
      </c>
      <c r="C3" s="226">
        <v>4</v>
      </c>
      <c r="D3" s="227">
        <v>1</v>
      </c>
      <c r="E3" s="228">
        <f>(3*B3 + 2*C3 + D3)</f>
        <v>18</v>
      </c>
      <c r="G3" s="235">
        <v>2</v>
      </c>
    </row>
    <row r="4" spans="1:7" ht="38" customHeight="1" thickBot="1">
      <c r="A4" s="224" t="s">
        <v>175</v>
      </c>
      <c r="B4" s="225">
        <v>3</v>
      </c>
      <c r="C4" s="226">
        <v>1</v>
      </c>
      <c r="D4" s="227">
        <v>5</v>
      </c>
      <c r="E4" s="228">
        <f>(3*B4 + 2*C4 + D4)</f>
        <v>16</v>
      </c>
      <c r="G4" s="207">
        <v>3</v>
      </c>
    </row>
    <row r="5" spans="1:7" ht="32" customHeight="1" thickBot="1">
      <c r="A5" s="224" t="s">
        <v>178</v>
      </c>
      <c r="B5" s="225">
        <v>1</v>
      </c>
      <c r="C5" s="226">
        <v>1</v>
      </c>
      <c r="D5" s="227">
        <v>1</v>
      </c>
      <c r="E5" s="228">
        <f>(3*B5 + 2*C5 + D5)</f>
        <v>6</v>
      </c>
      <c r="G5" s="236">
        <v>4</v>
      </c>
    </row>
    <row r="6" spans="1:7" ht="33.5" customHeight="1" thickBot="1">
      <c r="A6" s="224" t="s">
        <v>173</v>
      </c>
      <c r="B6" s="225">
        <v>1</v>
      </c>
      <c r="C6" s="226">
        <v>1</v>
      </c>
      <c r="D6" s="227">
        <v>0</v>
      </c>
      <c r="E6" s="228">
        <f>(3*B6 + 2*C6 + D6)</f>
        <v>5</v>
      </c>
      <c r="G6" s="237">
        <v>5</v>
      </c>
    </row>
    <row r="7" spans="1:7" ht="36.5" customHeight="1" thickBot="1">
      <c r="A7" s="224" t="s">
        <v>181</v>
      </c>
      <c r="B7" s="225">
        <v>1</v>
      </c>
      <c r="C7" s="226">
        <v>1</v>
      </c>
      <c r="D7" s="227">
        <v>0</v>
      </c>
      <c r="E7" s="228">
        <f>(3*B7 + 2*C7 + D7)</f>
        <v>5</v>
      </c>
      <c r="G7" s="238"/>
    </row>
    <row r="8" spans="1:7" ht="36" customHeight="1" thickBot="1">
      <c r="A8" s="224" t="s">
        <v>174</v>
      </c>
      <c r="B8" s="225">
        <v>1</v>
      </c>
      <c r="C8" s="226">
        <v>0</v>
      </c>
      <c r="D8" s="227">
        <v>0</v>
      </c>
      <c r="E8" s="228">
        <f>(3*B8 + 2*C8 + D8)</f>
        <v>3</v>
      </c>
      <c r="G8" s="236">
        <v>6</v>
      </c>
    </row>
    <row r="9" spans="1:7" ht="36" customHeight="1" thickBot="1">
      <c r="A9" s="224" t="s">
        <v>172</v>
      </c>
      <c r="B9" s="225">
        <v>0</v>
      </c>
      <c r="C9" s="226">
        <v>1</v>
      </c>
      <c r="D9" s="227">
        <v>0</v>
      </c>
      <c r="E9" s="228">
        <f>(3*B9 + 2*C9 + D9)</f>
        <v>2</v>
      </c>
      <c r="G9" s="237">
        <v>7</v>
      </c>
    </row>
    <row r="10" spans="1:7" ht="35.5" customHeight="1" thickBot="1">
      <c r="A10" s="224" t="s">
        <v>171</v>
      </c>
      <c r="B10" s="225">
        <v>0</v>
      </c>
      <c r="C10" s="226">
        <v>1</v>
      </c>
      <c r="D10" s="227">
        <v>0</v>
      </c>
      <c r="E10" s="228">
        <f>(3*B10 + 2*C10 + D10)</f>
        <v>2</v>
      </c>
      <c r="G10" s="239"/>
    </row>
    <row r="11" spans="1:7" ht="34" customHeight="1" thickBot="1">
      <c r="A11" s="224" t="s">
        <v>179</v>
      </c>
      <c r="B11" s="225">
        <v>0</v>
      </c>
      <c r="C11" s="226">
        <v>1</v>
      </c>
      <c r="D11" s="227">
        <v>0</v>
      </c>
      <c r="E11" s="228">
        <f>(3*B11 + 2*C11 + D11)</f>
        <v>2</v>
      </c>
      <c r="G11" s="238"/>
    </row>
    <row r="12" spans="1:7" ht="32" customHeight="1" thickBot="1">
      <c r="A12" s="229" t="s">
        <v>176</v>
      </c>
      <c r="B12" s="230">
        <v>0</v>
      </c>
      <c r="C12" s="231">
        <v>0</v>
      </c>
      <c r="D12" s="232">
        <v>1</v>
      </c>
      <c r="E12" s="228">
        <f>(3*B12 + 2*C12 + D12)</f>
        <v>1</v>
      </c>
      <c r="G12" s="237">
        <v>8</v>
      </c>
    </row>
    <row r="13" spans="1:7" ht="29.5" customHeight="1" thickBot="1">
      <c r="A13" s="224" t="s">
        <v>180</v>
      </c>
      <c r="B13" s="225">
        <v>0</v>
      </c>
      <c r="C13" s="226">
        <v>0</v>
      </c>
      <c r="D13" s="227">
        <v>1</v>
      </c>
      <c r="E13" s="228">
        <f>(3*B13 + 2*C13 + D13)</f>
        <v>1</v>
      </c>
      <c r="G13" s="240"/>
    </row>
    <row r="14" spans="1:7">
      <c r="A14" s="41"/>
      <c r="B14" s="41"/>
      <c r="C14" s="41"/>
      <c r="D14" s="41"/>
      <c r="E14" s="41"/>
    </row>
    <row r="15" spans="1:7">
      <c r="A15" s="41"/>
      <c r="B15" s="41"/>
      <c r="C15" s="41"/>
      <c r="D15" s="41"/>
      <c r="E15" s="41"/>
    </row>
    <row r="16" spans="1:7">
      <c r="A16" s="41"/>
      <c r="B16" s="41"/>
      <c r="C16" s="41"/>
      <c r="D16" s="41"/>
      <c r="E16" s="41"/>
    </row>
    <row r="17" spans="1:5">
      <c r="A17" s="41"/>
      <c r="B17" s="41"/>
      <c r="C17" s="41"/>
      <c r="D17" s="41"/>
      <c r="E17" s="41"/>
    </row>
  </sheetData>
  <sortState xmlns:xlrd2="http://schemas.microsoft.com/office/spreadsheetml/2017/richdata2" ref="A2:E13">
    <sortCondition descending="1" ref="E2:E13"/>
  </sortState>
  <mergeCells count="3">
    <mergeCell ref="G9:G11"/>
    <mergeCell ref="G12:G13"/>
    <mergeCell ref="G6:G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Andrey Ermakov (Russia)</vt:lpstr>
      <vt:lpstr>Dmitry Lysiuk (Belarus)</vt:lpstr>
      <vt:lpstr>Pei Haozheng (China)</vt:lpstr>
      <vt:lpstr>Jesus Artigas (Spain)</vt:lpstr>
      <vt:lpstr>TOTAL</vt:lpstr>
      <vt:lpstr>Country Rating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2026-01-08T10:26:11Z</dcterms:created>
  <dcterms:modified xsi:type="dcterms:W3CDTF">2026-01-26T15:24:21Z</dcterms:modified>
  <cp:category/>
</cp:coreProperties>
</file>